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ЭЗ"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#REF!</definedName>
    <definedName name="\m">#REF!</definedName>
    <definedName name="\n">#REF!</definedName>
    <definedName name="\o">#REF!</definedName>
    <definedName name="__123Graph_AGRAPH1" hidden="1">'[1]на 1 тут'!#REF!</definedName>
    <definedName name="__123Graph_AGRAPH2" hidden="1">'[1]на 1 тут'!#REF!</definedName>
    <definedName name="__123Graph_BGRAPH1" hidden="1">'[1]на 1 тут'!#REF!</definedName>
    <definedName name="__123Graph_BGRAPH2" hidden="1">'[1]на 1 тут'!#REF!</definedName>
    <definedName name="__123Graph_CGRAPH1" hidden="1">'[1]на 1 тут'!#REF!</definedName>
    <definedName name="__123Graph_CGRAPH2" hidden="1">'[1]на 1 тут'!#REF!</definedName>
    <definedName name="__123Graph_LBL_AGRAPH1" hidden="1">'[1]на 1 тут'!#REF!</definedName>
    <definedName name="__123Graph_XGRAPH1" hidden="1">'[1]на 1 тут'!#REF!</definedName>
    <definedName name="__123Graph_XGRAPH2" hidden="1">'[1]на 1 тут'!#REF!</definedName>
    <definedName name="_M8" localSheetId="0">'ЭЗ'!_M8</definedName>
    <definedName name="_M8">'ЭЗ'!_M8</definedName>
    <definedName name="_M9" localSheetId="0">'ЭЗ'!_M9</definedName>
    <definedName name="_M9">'ЭЗ'!_M9</definedName>
    <definedName name="_q11" localSheetId="0">'ЭЗ'!_q11</definedName>
    <definedName name="_q11">'ЭЗ'!_q11</definedName>
    <definedName name="_q15" localSheetId="0">'ЭЗ'!_q15</definedName>
    <definedName name="_q15">'ЭЗ'!_q15</definedName>
    <definedName name="_q17" localSheetId="0">'ЭЗ'!_q17</definedName>
    <definedName name="_q17">'ЭЗ'!_q17</definedName>
    <definedName name="_q2" localSheetId="0">'ЭЗ'!_q2</definedName>
    <definedName name="_q2">'ЭЗ'!_q2</definedName>
    <definedName name="_q3" localSheetId="0">'ЭЗ'!_q3</definedName>
    <definedName name="_q3">'ЭЗ'!_q3</definedName>
    <definedName name="_q4" localSheetId="0">'ЭЗ'!_q4</definedName>
    <definedName name="_q4">'ЭЗ'!_q4</definedName>
    <definedName name="_q5" localSheetId="0">'ЭЗ'!_q5</definedName>
    <definedName name="_q5">'ЭЗ'!_q5</definedName>
    <definedName name="_q6" localSheetId="0">'ЭЗ'!_q6</definedName>
    <definedName name="_q6">'ЭЗ'!_q6</definedName>
    <definedName name="_q7" localSheetId="0">'ЭЗ'!_q7</definedName>
    <definedName name="_q7">'ЭЗ'!_q7</definedName>
    <definedName name="_q8" localSheetId="0">'ЭЗ'!_q8</definedName>
    <definedName name="_q8">'ЭЗ'!_q8</definedName>
    <definedName name="_q9" localSheetId="0">'ЭЗ'!_q9</definedName>
    <definedName name="_q9">'ЭЗ'!_q9</definedName>
    <definedName name="÷ĺňâĺđňűé">#REF!</definedName>
    <definedName name="àî" localSheetId="0">'ЭЗ'!àî</definedName>
    <definedName name="àî">'ЭЗ'!àî</definedName>
    <definedName name="ALL_SET">#REF!</definedName>
    <definedName name="BALEE_PROT">'[2]Баланс ээ'!$G$22:$J$22,'[2]Баланс ээ'!$G$20:$J$20,'[2]Баланс ээ'!$G$11:$J$18,'[2]Баланс ээ'!$G$24:$J$28</definedName>
    <definedName name="BALM_PROT">'[2]Баланс мощности'!$G$20:$J$20,'[2]Баланс мощности'!$G$22:$J$22,'[2]Баланс мощности'!$G$24:$J$28,'[2]Баланс мощности'!$G$11:$J$18</definedName>
    <definedName name="cd" localSheetId="0">'ЭЗ'!cd</definedName>
    <definedName name="cd">'ЭЗ'!cd</definedName>
    <definedName name="CHOK">'[3]расчет НВВ РСК по RAB'!$A$8:$A$12</definedName>
    <definedName name="com" localSheetId="0">'ЭЗ'!com</definedName>
    <definedName name="com">'ЭЗ'!com</definedName>
    <definedName name="CompOt" localSheetId="0">'ЭЗ'!CompOt</definedName>
    <definedName name="CompOt">'ЭЗ'!CompOt</definedName>
    <definedName name="CompOt2" localSheetId="0">'ЭЗ'!CompOt2</definedName>
    <definedName name="CompOt2">'ЭЗ'!CompOt2</definedName>
    <definedName name="CompRas" localSheetId="0">'ЭЗ'!CompRas</definedName>
    <definedName name="CompRas">'ЭЗ'!CompRas</definedName>
    <definedName name="ct" localSheetId="0">'ЭЗ'!ct</definedName>
    <definedName name="ct">'ЭЗ'!ct</definedName>
    <definedName name="ď" localSheetId="0">'ЭЗ'!ď</definedName>
    <definedName name="ď">'ЭЗ'!ď</definedName>
    <definedName name="DaNet">'[2]regs'!$H$94:$H$95</definedName>
    <definedName name="ďď" localSheetId="0">'ЭЗ'!ďď</definedName>
    <definedName name="ďď">'ЭЗ'!ďď</definedName>
    <definedName name="đđ" localSheetId="0">'ЭЗ'!đđ</definedName>
    <definedName name="đđ">'ЭЗ'!đđ</definedName>
    <definedName name="đđđ" localSheetId="0">'ЭЗ'!đđđ</definedName>
    <definedName name="đđđ">'ЭЗ'!đđđ</definedName>
    <definedName name="dsragh" localSheetId="0">'ЭЗ'!dsragh</definedName>
    <definedName name="dsragh">'ЭЗ'!dsragh</definedName>
    <definedName name="ęĺ" localSheetId="0">'ЭЗ'!ęĺ</definedName>
    <definedName name="ęĺ">'ЭЗ'!ęĺ</definedName>
    <definedName name="ESO_PROT" localSheetId="0">'[3]ЭСО'!$G$45:$G$47,'[3]ЭСО'!$G$54:$G$57,'[3]ЭСО'!#REF!,P1_ESO_PROT</definedName>
    <definedName name="ESO_PROT">'[3]ЭСО'!$G$45:$G$47,'[3]ЭСО'!$G$54:$G$57,'[3]ЭСО'!#REF!,P1_ESO_PROT</definedName>
    <definedName name="ew" localSheetId="0">'ЭЗ'!ew</definedName>
    <definedName name="ew">'ЭЗ'!ew</definedName>
    <definedName name="fg" localSheetId="0">'ЭЗ'!fg</definedName>
    <definedName name="fg">'ЭЗ'!fg</definedName>
    <definedName name="gfg" localSheetId="0">'ЭЗ'!gfg</definedName>
    <definedName name="gfg">'ЭЗ'!gfg</definedName>
    <definedName name="gh" localSheetId="0">'ЭЗ'!gh</definedName>
    <definedName name="gh">'ЭЗ'!gh</definedName>
    <definedName name="h" localSheetId="0">'ЭЗ'!h</definedName>
    <definedName name="h">'ЭЗ'!h</definedName>
    <definedName name="Helper_ТЭС_Котельные">'[4]Справочники'!$A$2:$A$4,'[4]Справочники'!$A$16:$A$18</definedName>
    <definedName name="hhh" localSheetId="0">'ЭЗ'!hhh</definedName>
    <definedName name="hhh">'ЭЗ'!hhh</definedName>
    <definedName name="hhy" localSheetId="0">'ЭЗ'!hhy</definedName>
    <definedName name="hhy">'ЭЗ'!hhy</definedName>
    <definedName name="îî" localSheetId="0">'ЭЗ'!îî</definedName>
    <definedName name="îî">'ЭЗ'!îî</definedName>
    <definedName name="j" localSheetId="0">'ЭЗ'!j</definedName>
    <definedName name="j">'ЭЗ'!j</definedName>
    <definedName name="k" localSheetId="0">'ЭЗ'!k</definedName>
    <definedName name="k">'ЭЗ'!k</definedName>
    <definedName name="LINE">#REF!</definedName>
    <definedName name="LINE2">#REF!</definedName>
    <definedName name="MmExcelLinker_6E24F10A_D93B_4197_A91F_1E8C46B84DD5" localSheetId="0">РТ передача '[5]ээ'!$I$76:$I$76</definedName>
    <definedName name="MmExcelLinker_6E24F10A_D93B_4197_A91F_1E8C46B84DD5">РТ передача '[5]ээ'!$I$76:$I$76</definedName>
    <definedName name="nfyz" localSheetId="0">'ЭЗ'!nfyz</definedName>
    <definedName name="nfyz">'ЭЗ'!nfyz</definedName>
    <definedName name="o" localSheetId="0">'ЭЗ'!o</definedName>
    <definedName name="o">'ЭЗ'!o</definedName>
    <definedName name="öó" localSheetId="0">'ЭЗ'!öó</definedName>
    <definedName name="öó">'ЭЗ'!öó</definedName>
    <definedName name="P1_dip" hidden="1">'[6]FST5'!$G$167:$G$172,'[6]FST5'!$G$174:$G$175,'[6]FST5'!$G$177:$G$180,'[6]FST5'!$G$182,'[6]FST5'!$G$184:$G$188,'[6]FST5'!$G$190,'[6]FST5'!$G$192:$G$194</definedName>
    <definedName name="P1_eso" hidden="1">'[6]FST5'!$G$167:$G$172,'[6]FST5'!$G$174:$G$175,'[6]FST5'!$G$177:$G$180,'[6]FST5'!$G$182,'[6]FST5'!$G$184:$G$188,'[6]FST5'!$G$190,'[6]FST5'!$G$192:$G$194</definedName>
    <definedName name="P1_ESO_PROT" hidden="1">'[3]ЭСО'!#REF!,'[3]ЭСО'!#REF!,'[3]ЭСО'!$G$17:$G$25,'[3]ЭСО'!#REF!,'[3]ЭСО'!$G$30:$G$32,'[3]ЭСО'!$G$34:$G$36,'[3]ЭСО'!$G$39:$G$40,'[3]ЭСО'!$G$43:$G$43</definedName>
    <definedName name="P1_net" hidden="1">'[6]FST5'!$G$118:$G$123,'[6]FST5'!$G$125:$G$126,'[6]FST5'!$G$128:$G$131,'[6]FST5'!$G$133,'[6]FST5'!$G$135:$G$139,'[6]FST5'!$G$141,'[6]FST5'!$G$143:$G$145</definedName>
    <definedName name="P1_SBT_PROT" hidden="1">'[3]сбыт'!#REF!,'[3]сбыт'!#REF!,'[3]сбыт'!#REF!,'[3]сбыт'!#REF!,'[3]сбыт'!#REF!,'[3]сбыт'!#REF!,'[3]сбыт'!#REF!</definedName>
    <definedName name="P1_SC_CLR" hidden="1">#REF!,#REF!,#REF!,#REF!,#REF!</definedName>
    <definedName name="P1_SCOPE_CORR" hidden="1">#REF!,#REF!,#REF!,#REF!,#REF!,#REF!,#REF!</definedName>
    <definedName name="P1_SCOPE_FLOAD" hidden="1">'[3]Ген. не уч. ОРЭМ'!$F$29:$F$32,'[3]Ген. не уч. ОРЭМ'!$F$34:$F$39,'[3]Ген. не уч. ОРЭМ'!$F$41:$F$41,'[3]Ген. не уч. ОРЭМ'!$F$47:$F$47,'[3]Ген. не уч. ОРЭМ'!$F$49:$F$49,'[3]Ген. не уч. ОРЭМ'!$F$51:$F$51</definedName>
    <definedName name="P1_SCOPE_FRML" hidden="1">'[3]Ген. не уч. ОРЭМ'!$F$14:$F$22,'[3]Ген. не уч. ОРЭМ'!$F$24:$F$25,'[3]Ген. не уч. ОРЭМ'!$F$27:$F$27,'[3]Ген. не уч. ОРЭМ'!$F$29:$F$31,'[3]Ген. не уч. ОРЭМ'!$F$34:$F$38,'[3]Ген. не уч. ОРЭМ'!$F$41:$F$41</definedName>
    <definedName name="P1_SET_PROT" hidden="1">#REF!,#REF!,#REF!,#REF!,#REF!,#REF!,#REF!</definedName>
    <definedName name="P1_SET_PRT" hidden="1">#REF!,#REF!,#REF!,#REF!,#REF!,#REF!,#REF!</definedName>
    <definedName name="P1_T1_Protect" hidden="1">#REF!,#REF!,#REF!,#REF!,#REF!,#REF!</definedName>
    <definedName name="P1_T16_Protect" localSheetId="0" hidden="1">'[7]16'!$D$10:$H$14,'[7]16'!$D$17:$H$17,'[7]16'!$D$20:$H$20,'[7]16'!$D$23:$H$23,'[7]16'!$D$26:$H$26,'[7]16'!$D$29:$H$29,'[7]16'!$D$33:$H$34,'[7]16'!$D$38:$H$40</definedName>
    <definedName name="P1_T16_Protect" hidden="1">'[8]16'!$E$11:$J$15,'[8]16'!$E$18:$J$18,'[8]16'!$E$21:$J$21,'[8]16'!$E$24:$J$24,'[8]16'!$E$27:$J$27,'[8]16'!$E$30:$J$30,'[8]16'!$E$34:$J$35,'[8]16'!$E$39:$J$41</definedName>
    <definedName name="P1_T17?L4">'[4]29'!$J$18:$J$25,'[4]29'!$G$18:$G$25,'[4]29'!$G$35:$G$42,'[4]29'!$J$35:$J$42,'[4]29'!$G$60,'[4]29'!$J$60,'[4]29'!$M$60,'[4]29'!$P$60,'[4]29'!$P$18:$P$25,'[4]29'!$G$9:$G$16</definedName>
    <definedName name="P1_T17?unit?РУБ.ГКАЛ">'[4]29'!$F$44:$F$51,'[4]29'!$I$44:$I$51,'[4]29'!$L$44:$L$51,'[4]29'!$F$18:$F$25,'[4]29'!$I$60,'[4]29'!$L$60,'[4]29'!$O$60,'[4]29'!$F$60,'[4]29'!$F$9:$F$16,'[4]29'!$I$9:$I$16</definedName>
    <definedName name="P1_T17?unit?ТГКАЛ">'[4]29'!$M$18:$M$25,'[4]29'!$J$18:$J$25,'[4]29'!$G$18:$G$25,'[4]29'!$G$35:$G$42,'[4]29'!$J$35:$J$42,'[4]29'!$G$60,'[4]29'!$J$60,'[4]29'!$M$60,'[4]29'!$P$60,'[4]29'!$G$9:$G$16</definedName>
    <definedName name="P1_T17_Protection">'[4]29'!$O$47:$P$51,'[4]29'!$L$47:$M$51,'[4]29'!$L$53:$M$53,'[4]29'!$L$55:$M$59,'[4]29'!$O$53:$P$53,'[4]29'!$O$55:$P$59,'[4]29'!$F$12:$G$16,'[4]29'!$F$10:$G$10</definedName>
    <definedName name="P1_T18.2_Protect" localSheetId="0" hidden="1">'[7]18.2'!$C$12:$G$19,'[7]18.2'!$C$22:$G$25,'[7]18.2'!$B$28:$G$30,'[7]18.2'!$C$31:$G$31,'[7]18.2'!$B$33:$G$36,'[7]18.2'!$C$39:$G$44,'[7]18.2'!$C$51:$G$51</definedName>
    <definedName name="P1_T18.2_Protect" hidden="1">#REF!,#REF!,#REF!,#REF!,#REF!,#REF!,#REF!</definedName>
    <definedName name="P1_T20_Protection" hidden="1">'[4]20'!$E$4:$H$4,'[4]20'!$E$13:$H$13,'[4]20'!$E$16:$H$17,'[4]20'!$E$19:$H$19,'[4]20'!$J$4:$M$4,'[4]20'!$J$8:$M$11,'[4]20'!$J$13:$M$13,'[4]20'!$J$16:$M$17,'[4]20'!$J$19:$M$19</definedName>
    <definedName name="P1_T21_Protection">'[4]21'!$O$31:$S$33,'[4]21'!$E$11,'[4]21'!$G$11:$K$11,'[4]21'!$M$11,'[4]21'!$O$11:$S$11,'[4]21'!$E$14:$E$16,'[4]21'!$G$14:$K$16,'[4]21'!$M$14:$M$16,'[4]21'!$O$14:$S$16</definedName>
    <definedName name="P1_T23_Protection">'[4]23'!$F$9:$J$25,'[4]23'!$O$9:$P$25,'[4]23'!$A$32:$A$34,'[4]23'!$F$32:$J$34,'[4]23'!$O$32:$P$34,'[4]23'!$A$37:$A$53,'[4]23'!$F$37:$J$53,'[4]23'!$O$37:$P$53</definedName>
    <definedName name="P1_T25_protection">'[4]25'!$G$8:$J$21,'[4]25'!$G$24:$J$28,'[4]25'!$G$30:$J$33,'[4]25'!$G$35:$J$37,'[4]25'!$G$41:$J$42,'[4]25'!$L$8:$O$21,'[4]25'!$L$24:$O$28,'[4]25'!$L$30:$O$33</definedName>
    <definedName name="P1_T26_Protection">'[4]26'!$B$34:$B$36,'[4]26'!$F$8:$I$8,'[4]26'!$F$10:$I$11,'[4]26'!$F$13:$I$15,'[4]26'!$F$18:$I$19,'[4]26'!$F$22:$I$24,'[4]26'!$F$26:$I$26,'[4]26'!$F$29:$I$32</definedName>
    <definedName name="P1_T27_Protection">'[4]27'!$B$34:$B$36,'[4]27'!$F$8:$I$8,'[4]27'!$F$10:$I$11,'[4]27'!$F$13:$I$15,'[4]27'!$F$18:$I$19,'[4]27'!$F$22:$I$24,'[4]27'!$F$26:$I$26,'[4]27'!$F$29:$I$32</definedName>
    <definedName name="P1_T28?axis?R?ПЭ">'[4]28'!$D$16:$I$18,'[4]28'!$D$22:$I$24,'[4]28'!$D$28:$I$30,'[4]28'!$D$37:$I$39,'[4]28'!$D$42:$I$44,'[4]28'!$D$48:$I$50,'[4]28'!$D$54:$I$56,'[4]28'!$D$63:$I$65</definedName>
    <definedName name="P1_T28?axis?R?ПЭ?">'[4]28'!$B$16:$B$18,'[4]28'!$B$22:$B$24,'[4]28'!$B$28:$B$30,'[4]28'!$B$37:$B$39,'[4]28'!$B$42:$B$44,'[4]28'!$B$48:$B$50,'[4]28'!$B$54:$B$56,'[4]28'!$B$63:$B$65</definedName>
    <definedName name="P1_T28?Data">'[4]28'!$G$242:$H$265,'[4]28'!$D$242:$E$265,'[4]28'!$G$216:$H$239,'[4]28'!$D$268:$E$292,'[4]28'!$G$268:$H$292,'[4]28'!$D$216:$E$239,'[4]28'!$G$190:$H$213</definedName>
    <definedName name="P1_T28_Protection">'[4]28'!$B$74:$B$76,'[4]28'!$B$80:$B$82,'[4]28'!$B$89:$B$91,'[4]28'!$B$94:$B$96,'[4]28'!$B$100:$B$102,'[4]28'!$B$106:$B$108,'[4]28'!$B$115:$B$117,'[4]28'!$B$120:$B$122</definedName>
    <definedName name="P1_T4_Protect" localSheetId="0" hidden="1">'[7]4'!$D$20:$G$20,'[7]4'!$D$22:$G$22,'[7]4'!$D$24:$G$28,'[7]4'!$I$11:$L$17,'[7]4'!$I$20:$L$20,'[7]4'!$I$22:$L$22,'[7]4'!$I$24:$L$28,'[7]4'!$N$11:$Q$17,'[7]4'!$N$20:$Q$20</definedName>
    <definedName name="P1_T4_Protect" hidden="1">'[8]4'!$D$20:$G$20,'[8]4'!$D$22:$G$22,'[8]4'!$D$24:$G$28,'[8]4'!$I$11:$L$17,'[8]4'!$I$20:$L$20,'[8]4'!$I$22:$L$22,'[8]4'!$I$24:$L$28,'[8]4'!$N$11:$Q$17,'[8]4'!$N$20:$Q$20</definedName>
    <definedName name="P1_T6_Protect" hidden="1">#REF!,#REF!,#REF!,#REF!,#REF!,#REF!,#REF!,#REF!,#REF!</definedName>
    <definedName name="P10_T1_Protect" hidden="1">#REF!,#REF!,#REF!,#REF!,#REF!</definedName>
    <definedName name="P10_T28_Protection">'[4]28'!$G$167:$H$169,'[4]28'!$D$172:$E$174,'[4]28'!$G$172:$H$174,'[4]28'!$D$178:$E$180,'[4]28'!$G$178:$H$181,'[4]28'!$D$184:$E$186,'[4]28'!$G$184:$H$186</definedName>
    <definedName name="P11_T1_Protect" hidden="1">#REF!,#REF!,#REF!,#REF!,#REF!</definedName>
    <definedName name="P11_T28_Protection">'[4]28'!$D$193:$E$195,'[4]28'!$G$193:$H$195,'[4]28'!$D$198:$E$200,'[4]28'!$G$198:$H$200,'[4]28'!$D$204:$E$206,'[4]28'!$G$204:$H$206,'[4]28'!$D$210:$E$212,'[4]28'!$B$68:$B$70</definedName>
    <definedName name="P12_T1_Protect" hidden="1">#REF!,#REF!,#REF!,#REF!,#REF!</definedName>
    <definedName name="P12_T28_Protection" localSheetId="0">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T1_Protect" hidden="1">#REF!,#REF!,#REF!,#REF!,#REF!</definedName>
    <definedName name="P14_T1_Protect" hidden="1">#REF!,#REF!,#REF!,#REF!,#REF!</definedName>
    <definedName name="P15_T1_Protect" hidden="1">#REF!,#REF!,#REF!,#REF!,#REF!</definedName>
    <definedName name="P16_SCOPE_FULL_LOAD" localSheetId="0" hidden="1">[0]!P2_SCOPE_FULL_LOAD,[0]!P3_SCOPE_FULL_LOAD,[0]!P4_SCOPE_FULL_LOAD,[0]!P5_SCOPE_FULL_LOAD,[0]!P6_SCOPE_FULL_LOAD,[0]!P7_SCOPE_FULL_LOAD,[0]!P8_SCOPE_FULL_LOAD</definedName>
    <definedName name="P16_SCOPE_FULL_LOAD" hidden="1">[0]!P2_SCOPE_FULL_LOAD,[0]!P3_SCOPE_FULL_LOAD,[0]!P4_SCOPE_FULL_LOAD,[0]!P5_SCOPE_FULL_LOAD,[0]!P6_SCOPE_FULL_LOAD,[0]!P7_SCOPE_FULL_LOAD,[0]!P8_SCOPE_FULL_LOAD</definedName>
    <definedName name="P16_T1_Protect" hidden="1">#REF!,#REF!,#REF!,#REF!,#REF!,#REF!</definedName>
    <definedName name="P17_SCOPE_FULL_LOAD" localSheetId="0" hidden="1">[0]!P9_SCOPE_FULL_LOAD,P10_SCOPE_FULL_LOAD,P11_SCOPE_FULL_LOAD,P12_SCOPE_FULL_LOAD,P13_SCOPE_FULL_LOAD,P14_SCOPE_FULL_LOAD,P15_SCOPE_FULL_LOAD</definedName>
    <definedName name="P17_SCOPE_FULL_LOAD" hidden="1">[0]!P9_SCOPE_FULL_LOAD,P10_SCOPE_FULL_LOAD,P11_SCOPE_FULL_LOAD,P12_SCOPE_FULL_LOAD,P13_SCOPE_FULL_LOAD,P14_SCOPE_FULL_LOAD,P15_SCOPE_FULL_LOAD</definedName>
    <definedName name="P17_T1_Protect" hidden="1">#REF!,#REF!,#REF!,#REF!,#REF!</definedName>
    <definedName name="P18_T1_Protect" localSheetId="0" hidden="1">#REF!,#REF!,#REF!,P1_T1_Protect,P2_T1_Protect,P3_T1_Protect,P4_T1_Protect</definedName>
    <definedName name="P18_T1_Protect" hidden="1">#REF!,#REF!,#REF!,P1_T1_Protect,P2_T1_Protect,P3_T1_Protect,P4_T1_Protect</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dip" hidden="1">'[6]FST5'!$G$100:$G$116,'[6]FST5'!$G$118:$G$123,'[6]FST5'!$G$125:$G$126,'[6]FST5'!$G$128:$G$131,'[6]FST5'!$G$133,'[6]FST5'!$G$135:$G$139,'[6]FST5'!$G$141</definedName>
    <definedName name="P2_SC_CLR" hidden="1">#REF!,#REF!,#REF!,#REF!,#REF!</definedName>
    <definedName name="P2_SCOPE_CORR" hidden="1">#REF!,#REF!,#REF!,#REF!,#REF!,#REF!,#REF!,#REF!</definedName>
    <definedName name="P2_T1_Protect" hidden="1">#REF!,#REF!,#REF!,#REF!,#REF!,#REF!</definedName>
    <definedName name="P2_T17?L4">'[4]29'!$J$9:$J$16,'[4]29'!$M$9:$M$16,'[4]29'!$P$9:$P$16,'[4]29'!$G$44:$G$51,'[4]29'!$J$44:$J$51,'[4]29'!$M$44:$M$51,'[4]29'!$M$35:$M$42,'[4]29'!$P$35:$P$42,'[4]29'!$P$44:$P$51</definedName>
    <definedName name="P2_T17?unit?РУБ.ГКАЛ">'[4]29'!$I$18:$I$25,'[4]29'!$L$9:$L$16,'[4]29'!$L$18:$L$25,'[4]29'!$O$9:$O$16,'[4]29'!$F$35:$F$42,'[4]29'!$I$35:$I$42,'[4]29'!$L$35:$L$42,'[4]29'!$O$35:$O$51</definedName>
    <definedName name="P2_T17?unit?ТГКАЛ">'[4]29'!$J$9:$J$16,'[4]29'!$M$9:$M$16,'[4]29'!$P$9:$P$16,'[4]29'!$M$35:$M$42,'[4]29'!$P$35:$P$42,'[4]29'!$G$44:$G$51,'[4]29'!$J$44:$J$51,'[4]29'!$M$44:$M$51,'[4]29'!$P$44:$P$51</definedName>
    <definedName name="P2_T17_Protection">'[4]29'!$F$19:$G$19,'[4]29'!$F$21:$G$25,'[4]29'!$F$27:$G$27,'[4]29'!$F$29:$G$33,'[4]29'!$F$36:$G$36,'[4]29'!$F$38:$G$42,'[4]29'!$F$45:$G$45,'[4]29'!$F$47:$G$51</definedName>
    <definedName name="P2_T21_Protection">'[4]21'!$E$20:$E$22,'[4]21'!$G$20:$K$22,'[4]21'!$M$20:$M$22,'[4]21'!$O$20:$S$22,'[4]21'!$E$26:$E$28,'[4]21'!$G$26:$K$28,'[4]21'!$M$26:$M$28,'[4]21'!$O$26:$S$28</definedName>
    <definedName name="P2_T25_protection">'[4]25'!$L$35:$O$37,'[4]25'!$L$41:$O$42,'[4]25'!$Q$8:$T$21,'[4]25'!$Q$24:$T$28,'[4]25'!$Q$30:$T$33,'[4]25'!$Q$35:$T$37,'[4]25'!$Q$41:$T$42,'[4]25'!$B$35:$B$37</definedName>
    <definedName name="P2_T26_Protection">'[4]26'!$F$34:$I$36,'[4]26'!$K$8:$N$8,'[4]26'!$K$10:$N$11,'[4]26'!$K$13:$N$15,'[4]26'!$K$18:$N$19,'[4]26'!$K$22:$N$24,'[4]26'!$K$26:$N$26,'[4]26'!$K$29:$N$32</definedName>
    <definedName name="P2_T27_Protection">'[4]27'!$F$34:$I$36,'[4]27'!$K$8:$N$8,'[4]27'!$K$10:$N$11,'[4]27'!$K$13:$N$15,'[4]27'!$K$18:$N$19,'[4]27'!$K$22:$N$24,'[4]27'!$K$26:$N$26,'[4]27'!$K$29:$N$32</definedName>
    <definedName name="P2_T28?axis?R?ПЭ">'[4]28'!$D$68:$I$70,'[4]28'!$D$74:$I$76,'[4]28'!$D$80:$I$82,'[4]28'!$D$89:$I$91,'[4]28'!$D$94:$I$96,'[4]28'!$D$100:$I$102,'[4]28'!$D$106:$I$108,'[4]28'!$D$115:$I$117</definedName>
    <definedName name="P2_T28?axis?R?ПЭ?">'[4]28'!$B$68:$B$70,'[4]28'!$B$74:$B$76,'[4]28'!$B$80:$B$82,'[4]28'!$B$89:$B$91,'[4]28'!$B$94:$B$96,'[4]28'!$B$100:$B$102,'[4]28'!$B$106:$B$108,'[4]28'!$B$115:$B$117</definedName>
    <definedName name="P2_T28_Protection">'[4]28'!$B$126:$B$128,'[4]28'!$B$132:$B$134,'[4]28'!$B$141:$B$143,'[4]28'!$B$146:$B$148,'[4]28'!$B$152:$B$154,'[4]28'!$B$158:$B$160,'[4]28'!$B$167:$B$169</definedName>
    <definedName name="P2_T4_Protect" localSheetId="0" hidden="1">'[7]4'!$N$22:$Q$22,'[7]4'!$N$24:$Q$28,'[7]4'!$S$24:$V$28,'[7]4'!$S$22:$V$22,'[7]4'!$S$20:$V$20,'[7]4'!$S$11:$V$17,'[7]4'!$X$11:$AA$17,'[7]4'!$X$20:$AA$20,'[7]4'!$X$22:$AA$22</definedName>
    <definedName name="P2_T4_Protect" hidden="1">'[8]4'!$N$22:$Q$22,'[8]4'!$N$24:$Q$28,'[8]4'!$X$24:$AA$28,'[8]4'!$X$22:$AA$22,'[8]4'!$X$20:$AA$20,'[8]4'!$X$11:$AA$17,'[8]4'!$AH$11:$AK$17,'[8]4'!$AH$20:$AK$20,'[8]4'!$AH$22:$AK$22</definedName>
    <definedName name="P3_dip" hidden="1">'[6]FST5'!$G$143:$G$145,'[6]FST5'!$G$214:$G$217,'[6]FST5'!$G$219:$G$224,'[6]FST5'!$G$226,'[6]FST5'!$G$228,'[6]FST5'!$G$230,'[6]FST5'!$G$232,'[6]FST5'!$G$197:$G$212</definedName>
    <definedName name="P3_T1_Protect" hidden="1">#REF!,#REF!,#REF!,#REF!,#REF!</definedName>
    <definedName name="P3_T17_Protection">'[4]29'!$F$53:$G$53,'[4]29'!$F$55:$G$59,'[4]29'!$I$55:$J$59,'[4]29'!$I$53:$J$53,'[4]29'!$I$47:$J$51,'[4]29'!$I$45:$J$45,'[4]29'!$I$38:$J$42,'[4]29'!$I$36:$J$36</definedName>
    <definedName name="P3_T21_Protection" localSheetId="0">'[4]21'!$E$31:$E$33,'[4]21'!$G$31:$K$33,'[4]21'!$B$14:$B$16,'[4]21'!$B$20:$B$22,'[4]21'!$B$26:$B$28,'[4]21'!$B$31:$B$33,'[4]21'!$M$31:$M$33,P1_T21_Protection</definedName>
    <definedName name="P3_T21_Protection">'[4]21'!$E$31:$E$33,'[4]21'!$G$31:$K$33,'[4]21'!$B$14:$B$16,'[4]21'!$B$20:$B$22,'[4]21'!$B$26:$B$28,'[4]21'!$B$31:$B$33,'[4]21'!$M$31:$M$33,P1_T21_Protection</definedName>
    <definedName name="P3_T27_Protection">'[4]27'!$K$34:$N$36,'[4]27'!$P$8:$S$8,'[4]27'!$P$10:$S$11,'[4]27'!$P$13:$S$15,'[4]27'!$P$18:$S$19,'[4]27'!$P$22:$S$24,'[4]27'!$P$26:$S$26,'[4]27'!$P$29:$S$32</definedName>
    <definedName name="P3_T28?axis?R?ПЭ">'[4]28'!$D$120:$I$122,'[4]28'!$D$126:$I$128,'[4]28'!$D$132:$I$134,'[4]28'!$D$141:$I$143,'[4]28'!$D$146:$I$148,'[4]28'!$D$152:$I$154,'[4]28'!$D$158:$I$160</definedName>
    <definedName name="P3_T28?axis?R?ПЭ?">'[4]28'!$B$120:$B$122,'[4]28'!$B$126:$B$128,'[4]28'!$B$132:$B$134,'[4]28'!$B$141:$B$143,'[4]28'!$B$146:$B$148,'[4]28'!$B$152:$B$154,'[4]28'!$B$158:$B$160</definedName>
    <definedName name="P3_T28_Protection">'[4]28'!$B$172:$B$174,'[4]28'!$B$178:$B$180,'[4]28'!$B$184:$B$186,'[4]28'!$B$193:$B$195,'[4]28'!$B$198:$B$200,'[4]28'!$B$204:$B$206,'[4]28'!$B$210:$B$212</definedName>
    <definedName name="P4_dip" hidden="1">'[6]FST5'!$G$70:$G$75,'[6]FST5'!$G$77:$G$78,'[6]FST5'!$G$80:$G$83,'[6]FST5'!$G$85,'[6]FST5'!$G$87:$G$91,'[6]FST5'!$G$93,'[6]FST5'!$G$95:$G$97,'[6]FST5'!$G$52:$G$68</definedName>
    <definedName name="P4_T1_Protect" hidden="1">#REF!,#REF!,#REF!,#REF!,#REF!,#REF!</definedName>
    <definedName name="P4_T17_Protection">'[4]29'!$I$29:$J$33,'[4]29'!$I$27:$J$27,'[4]29'!$I$21:$J$25,'[4]29'!$I$19:$J$19,'[4]29'!$I$12:$J$16,'[4]29'!$I$10:$J$10,'[4]29'!$L$10:$M$10,'[4]29'!$L$12:$M$16</definedName>
    <definedName name="P4_T28?axis?R?ПЭ">'[4]28'!$D$167:$I$169,'[4]28'!$D$172:$I$174,'[4]28'!$D$178:$I$180,'[4]28'!$D$184:$I$186,'[4]28'!$D$193:$I$195,'[4]28'!$D$198:$I$200,'[4]28'!$D$204:$I$206</definedName>
    <definedName name="P4_T28?axis?R?ПЭ?">'[4]28'!$B$167:$B$169,'[4]28'!$B$172:$B$174,'[4]28'!$B$178:$B$180,'[4]28'!$B$184:$B$186,'[4]28'!$B$193:$B$195,'[4]28'!$B$198:$B$200,'[4]28'!$B$204:$B$206</definedName>
    <definedName name="P4_T28_Protection">'[4]28'!$B$219:$B$221,'[4]28'!$B$224:$B$226,'[4]28'!$B$230:$B$232,'[4]28'!$B$236:$B$238,'[4]28'!$B$245:$B$247,'[4]28'!$B$250:$B$252,'[4]28'!$B$256:$B$258</definedName>
    <definedName name="P5_T1_Protect" hidden="1">#REF!,#REF!,#REF!,#REF!,#REF!</definedName>
    <definedName name="P5_T17_Protection">'[4]29'!$L$19:$M$19,'[4]29'!$L$21:$M$27,'[4]29'!$L$29:$M$33,'[4]29'!$L$36:$M$36,'[4]29'!$L$38:$M$42,'[4]29'!$L$45:$M$45,'[4]29'!$O$10:$P$10,'[4]29'!$O$12:$P$16</definedName>
    <definedName name="P5_T28?axis?R?ПЭ">'[4]28'!$D$210:$I$212,'[4]28'!$D$219:$I$221,'[4]28'!$D$224:$I$226,'[4]28'!$D$230:$I$232,'[4]28'!$D$236:$I$238,'[4]28'!$D$245:$I$247,'[4]28'!$D$250:$I$252</definedName>
    <definedName name="P5_T28?axis?R?ПЭ?">'[4]28'!$B$210:$B$212,'[4]28'!$B$219:$B$221,'[4]28'!$B$224:$B$226,'[4]28'!$B$230:$B$232,'[4]28'!$B$236:$B$238,'[4]28'!$B$245:$B$247,'[4]28'!$B$250:$B$252</definedName>
    <definedName name="P5_T28_Protection">'[4]28'!$B$262:$B$264,'[4]28'!$B$271:$B$273,'[4]28'!$B$276:$B$278,'[4]28'!$B$282:$B$284,'[4]28'!$B$288:$B$291,'[4]28'!$B$11:$B$13,'[4]28'!$B$16:$B$18,'[4]28'!$B$22:$B$24</definedName>
    <definedName name="P6_T1_Protect" hidden="1">#REF!,#REF!,#REF!,#REF!,#REF!</definedName>
    <definedName name="P6_T17_Protection" localSheetId="0">'[4]29'!$O$19:$P$19,'[4]29'!$O$21:$P$25,'[4]29'!$O$27:$P$27,'[4]29'!$O$29:$P$33,'[4]29'!$O$36:$P$36,'[4]29'!$O$38:$P$42,'[4]29'!$O$45:$P$45,P1_T17_Protection</definedName>
    <definedName name="P6_T17_Protection">'[4]29'!$O$19:$P$19,'[4]29'!$O$21:$P$25,'[4]29'!$O$27:$P$27,'[4]29'!$O$29:$P$33,'[4]29'!$O$36:$P$36,'[4]29'!$O$38:$P$42,'[4]29'!$O$45:$P$45,P1_T17_Protection</definedName>
    <definedName name="P6_T2.1?Protection" localSheetId="0">P1_T2.1?Protection</definedName>
    <definedName name="P6_T2.1?Protection">P1_T2.1?Protection</definedName>
    <definedName name="P6_T28?axis?R?ПЭ" localSheetId="0">'[4]28'!$D$256:$I$258,'[4]28'!$D$262:$I$264,'[4]28'!$D$271:$I$273,'[4]28'!$D$276:$I$278,'[4]28'!$D$282:$I$284,'[4]28'!$D$288:$I$291,'[4]28'!$D$11:$I$13,P1_T28?axis?R?ПЭ</definedName>
    <definedName name="P6_T28?axis?R?ПЭ">'[4]28'!$D$256:$I$258,'[4]28'!$D$262:$I$264,'[4]28'!$D$271:$I$273,'[4]28'!$D$276:$I$278,'[4]28'!$D$282:$I$284,'[4]28'!$D$288:$I$291,'[4]28'!$D$11:$I$13,P1_T28?axis?R?ПЭ</definedName>
    <definedName name="P6_T28?axis?R?ПЭ?" localSheetId="0">'[4]28'!$B$256:$B$258,'[4]28'!$B$262:$B$264,'[4]28'!$B$271:$B$273,'[4]28'!$B$276:$B$278,'[4]28'!$B$282:$B$284,'[4]28'!$B$288:$B$291,'[4]28'!$B$11:$B$13,P1_T28?axis?R?ПЭ?</definedName>
    <definedName name="P6_T28?axis?R?ПЭ?">'[4]28'!$B$256:$B$258,'[4]28'!$B$262:$B$264,'[4]28'!$B$271:$B$273,'[4]28'!$B$276:$B$278,'[4]28'!$B$282:$B$284,'[4]28'!$B$288:$B$291,'[4]28'!$B$11:$B$13,P1_T28?axis?R?ПЭ?</definedName>
    <definedName name="P6_T28_Protection">'[4]28'!$B$28:$B$30,'[4]28'!$B$37:$B$39,'[4]28'!$B$42:$B$44,'[4]28'!$B$48:$B$50,'[4]28'!$B$54:$B$56,'[4]28'!$B$63:$B$65,'[4]28'!$G$210:$H$212,'[4]28'!$D$11:$E$13</definedName>
    <definedName name="P7_T1_Protect" hidden="1">#REF!,#REF!,#REF!,#REF!,#REF!</definedName>
    <definedName name="P7_T28_Protection">'[4]28'!$G$11:$H$13,'[4]28'!$D$16:$E$18,'[4]28'!$G$16:$H$18,'[4]28'!$D$22:$E$24,'[4]28'!$G$22:$H$24,'[4]28'!$D$28:$E$30,'[4]28'!$G$28:$H$30,'[4]28'!$D$37:$E$39</definedName>
    <definedName name="P8_T1_Protect" hidden="1">#REF!,#REF!,#REF!,#REF!,#REF!</definedName>
    <definedName name="P8_T28_Protection">'[4]28'!$G$37:$H$39,'[4]28'!$D$42:$E$44,'[4]28'!$G$42:$H$44,'[4]28'!$D$48:$E$50,'[4]28'!$G$48:$H$50,'[4]28'!$D$54:$E$56,'[4]28'!$G$54:$H$56,'[4]28'!$D$89:$E$91</definedName>
    <definedName name="P9_T1_Protect" hidden="1">#REF!,#REF!,#REF!,#REF!,#REF!</definedName>
    <definedName name="P9_T28_Protection">'[4]28'!$G$89:$H$91,'[4]28'!$G$94:$H$96,'[4]28'!$D$94:$E$96,'[4]28'!$D$100:$E$102,'[4]28'!$G$100:$H$102,'[4]28'!$D$106:$E$108,'[4]28'!$G$106:$H$108,'[4]28'!$D$167:$E$169</definedName>
    <definedName name="REG">'[3]TEHSHEET'!$B$2:$B$85</definedName>
    <definedName name="REG_PROT">'[2]regs'!$H$18:$H$23,'[2]regs'!$H$25:$H$26,'[2]regs'!$H$28:$H$28,'[2]regs'!$H$30:$H$32,'[2]regs'!$H$35:$H$39,'[2]regs'!$H$46:$H$46,'[2]regs'!$H$13:$H$16</definedName>
    <definedName name="regions">'[2]regs'!$A$1:$A$87</definedName>
    <definedName name="rr" localSheetId="0">'ЭЗ'!rr</definedName>
    <definedName name="rr">'ЭЗ'!rr</definedName>
    <definedName name="ŕŕ" localSheetId="0">'ЭЗ'!ŕŕ</definedName>
    <definedName name="ŕŕ">'ЭЗ'!ŕŕ</definedName>
    <definedName name="SAPBEXrevision" hidden="1">1</definedName>
    <definedName name="SAPBEXsysID" hidden="1">"BW2"</definedName>
    <definedName name="SAPBEXwbID" hidden="1">"479GSPMTNK9HM4ZSIVE5K2SH6"</definedName>
    <definedName name="SCOPE_16_PRT" localSheetId="0">P1_SCOPE_16_PRT,P2_SCOPE_16_PRT</definedName>
    <definedName name="SCOPE_16_PRT">P1_SCOPE_16_PRT,P2_SCOPE_16_PRT</definedName>
    <definedName name="SCOPE_FLOAD" localSheetId="0">'[3]Ген. не уч. ОРЭМ'!$F$9:$F$27,P1_SCOPE_FLOAD</definedName>
    <definedName name="SCOPE_FLOAD">'[3]Ген. не уч. ОРЭМ'!$F$9:$F$27,P1_SCOPE_FLOAD</definedName>
    <definedName name="SCOPE_FRML" localSheetId="0">'[3]Ген. не уч. ОРЭМ'!$F$49:$F$49,'[3]Ген. не уч. ОРЭМ'!$F$9:$F$12,P1_SCOPE_FRML</definedName>
    <definedName name="SCOPE_FRML">'[3]Ген. не уч. ОРЭМ'!$F$49:$F$49,'[3]Ген. не уч. ОРЭМ'!$F$9:$F$12,P1_SCOPE_FRML</definedName>
    <definedName name="SCOPE_FULL_LOAD" localSheetId="0">'ЭЗ'!P16_SCOPE_FULL_LOAD,'ЭЗ'!P17_SCOPE_FULL_LOAD</definedName>
    <definedName name="SCOPE_FULL_LOAD">[0]!P16_SCOPE_FULL_LOAD,[0]!P17_SCOPE_FULL_LOAD</definedName>
    <definedName name="SCOPE_NOTIND" localSheetId="0">[0]!P1_SCOPE_NOTIND,[0]!P2_SCOPE_NOTIND,[0]!P3_SCOPE_NOTIND,[0]!P4_SCOPE_NOTIND,[0]!P5_SCOPE_NOTIND,[0]!P6_SCOPE_NOTIND,[0]!P7_SCOPE_NOTIND,[0]!P8_SCOPE_NOTIND</definedName>
    <definedName name="SCOPE_NOTIND">[0]!P1_SCOPE_NOTIND,[0]!P2_SCOPE_NOTIND,[0]!P3_SCOPE_NOTIND,[0]!P4_SCOPE_NOTIND,[0]!P5_SCOPE_NOTIND,[0]!P6_SCOPE_NOTIND,[0]!P7_SCOPE_NOTIND,[0]!P8_SCOPE_NOTIND</definedName>
    <definedName name="SCOPE_NotInd2" localSheetId="0">[0]!P4_SCOPE_NotInd2,[0]!P5_SCOPE_NotInd2,[0]!P6_SCOPE_NotInd2,[0]!P7_SCOPE_NotInd2</definedName>
    <definedName name="SCOPE_NotInd2">[0]!P4_SCOPE_NotInd2,[0]!P5_SCOPE_NotInd2,[0]!P6_SCOPE_NotInd2,[0]!P7_SCOPE_NotInd2</definedName>
    <definedName name="SCOPE_PER_PRT" localSheetId="0">P5_SCOPE_PER_PRT,P6_SCOPE_PER_PRT,P7_SCOPE_PER_PRT,P8_SCOPE_PER_PRT</definedName>
    <definedName name="SCOPE_PER_PRT">P5_SCOPE_PER_PRT,P6_SCOPE_PER_PRT,P7_SCOPE_PER_PRT,P8_SCOPE_PER_PRT</definedName>
    <definedName name="SCOPE_SETLD">#REF!</definedName>
    <definedName name="SCOPE_SV_PRT" localSheetId="0">P1_SCOPE_SV_PRT,P2_SCOPE_SV_PRT,P3_SCOPE_SV_PRT</definedName>
    <definedName name="SCOPE_SV_PRT">P1_SCOPE_SV_PRT,P2_SCOPE_SV_PRT,P3_SCOPE_SV_PRT</definedName>
    <definedName name="SCOPE_SVOD">'[3]Свод'!$K$49,'[3]Свод'!$D$18:$K$46</definedName>
    <definedName name="SET_PROT" localSheetId="0">#REF!,#REF!,#REF!,#REF!,#REF!,P1_SET_PROT</definedName>
    <definedName name="SET_PROT">#REF!,#REF!,#REF!,#REF!,#REF!,P1_SET_PROT</definedName>
    <definedName name="SET_PRT" localSheetId="0">#REF!,#REF!,#REF!,#REF!,P1_SET_PRT</definedName>
    <definedName name="SET_PRT">#REF!,#REF!,#REF!,#REF!,P1_SET_PRT</definedName>
    <definedName name="SET_SCOPE2">'[3]TEHSHEET'!$P$1:$P$64</definedName>
    <definedName name="SETcom">#REF!</definedName>
    <definedName name="Sheet2?prefix?">"H"</definedName>
    <definedName name="T1_Protect" localSheetId="0">P15_T1_Protect,P16_T1_Protect,P17_T1_Protect,'ЭЗ'!P18_T1_Protect,'ЭЗ'!P19_T1_Protect</definedName>
    <definedName name="T1_Protect">P15_T1_Protect,P16_T1_Protect,P17_T1_Protect,P18_T1_Protect,P19_T1_Protect</definedName>
    <definedName name="T11?Data">#N/A</definedName>
    <definedName name="T15_Protect" localSheetId="0">'[7]15'!$C$25:$G$29,'[7]15'!$C$31:$G$34,'[7]15'!$C$36:$G$39,'[7]15'!$C$42:$G$43,'[7]15'!$C$9:$G$17,'[7]15'!$B$36:$B$39,'[7]15'!$C$19:$G$21</definedName>
    <definedName name="T15_Protect">'[8]15'!$D$27:$G$31,'[8]15'!$D$32:$G$32,'[8]15'!$D$34:$G$36,'[8]15'!$D$46:$G$47,'[8]15'!$D$8:$G$15,'[8]15'!$B$34:$B$36,'[8]15'!$D$21:$G$23</definedName>
    <definedName name="T16_Protect" localSheetId="0">'[7]16'!$D$44:$H$44,'[7]16'!$D$7:$H$8,'ЭЗ'!P1_T16_Protect</definedName>
    <definedName name="T16_Protect">'[8]16'!$E$45:$J$45,'[8]16'!$E$8:$J$9,P1_T16_Protect</definedName>
    <definedName name="T17.1_Protect" localSheetId="0">'[7]17.1'!$C$14:$E$17,'[7]17.1'!$C$19:$E$22,'[7]17.1'!$H$9:$H$12,'[7]17.1'!$H$14:$H$17,'[7]17.1'!$H$19:$H$22,'[7]17.1'!$C$9:$E$12</definedName>
    <definedName name="T17.1_Protect">'[8]17.1'!#REF!,'[8]17.1'!#REF!,'[8]17.1'!#REF!,'[8]17.1'!#REF!,'[8]17.1'!#REF!,'[8]17.1'!#REF!</definedName>
    <definedName name="T17?L7">'[4]29'!$L$60,'[4]29'!$O$60,'[4]29'!$F$60,'[4]29'!$I$60</definedName>
    <definedName name="T17?unit?ГКАЛЧ">'[4]29'!$M$26:$M$33,'[4]29'!$P$26:$P$33,'[4]29'!$G$52:$G$59,'[4]29'!$J$52:$J$59,'[4]29'!$M$52:$M$59,'[4]29'!$P$52:$P$59,'[4]29'!$G$26:$G$33,'[4]29'!$J$26:$J$33</definedName>
    <definedName name="T17?unit?РУБ.ГКАЛ" localSheetId="0">'[4]29'!$O$18:$O$25,P1_T17?unit?РУБ.ГКАЛ,P2_T17?unit?РУБ.ГКАЛ</definedName>
    <definedName name="T17?unit?РУБ.ГКАЛ">'[4]29'!$O$18:$O$25,P1_T17?unit?РУБ.ГКАЛ,P2_T17?unit?РУБ.ГКАЛ</definedName>
    <definedName name="T17?unit?ТГКАЛ" localSheetId="0">'[4]29'!$P$18:$P$25,P1_T17?unit?ТГКАЛ,P2_T17?unit?ТГКАЛ</definedName>
    <definedName name="T17?unit?ТГКАЛ">'[4]29'!$P$18:$P$25,P1_T17?unit?ТГКАЛ,P2_T17?unit?ТГКАЛ</definedName>
    <definedName name="T17?unit?ТРУБ.ГКАЛЧ.МЕС">'[4]29'!$L$26:$L$33,'[4]29'!$O$26:$O$33,'[4]29'!$F$52:$F$59,'[4]29'!$I$52:$I$59,'[4]29'!$L$52:$L$59,'[4]29'!$O$52:$O$59,'[4]29'!$F$26:$F$33,'[4]29'!$I$26:$I$33</definedName>
    <definedName name="T17_Protect" localSheetId="0">'[7]21.3'!$C$54:$G$57,'[7]21.3'!$C$9:$G$9,P1_T17_Protect</definedName>
    <definedName name="T17_Protect">'[8]21.3'!$D$32:$H$35,'[8]21.3'!#REF!,P1_T17_Protect</definedName>
    <definedName name="T17_Protection" localSheetId="0">P2_T17_Protection,P3_T17_Protection,P4_T17_Protection,P5_T17_Protection,'ЭЗ'!P6_T17_Protection</definedName>
    <definedName name="T17_Protection">P2_T17_Protection,P3_T17_Protection,P4_T17_Protection,P5_T17_Protection,P6_T17_Protection</definedName>
    <definedName name="T18.1?Data" localSheetId="0">P1_T18.1?Data,P2_T18.1?Data</definedName>
    <definedName name="T18.1?Data">P1_T18.1?Data,P2_T18.1?Data</definedName>
    <definedName name="T18.2?item_ext?СБЫТ" localSheetId="0">'[7]18.2'!#REF!,'[7]18.2'!#REF!</definedName>
    <definedName name="T18.2?item_ext?СБЫТ">#REF!,#REF!</definedName>
    <definedName name="T18.2?ВРАС" localSheetId="0">'[7]18.2'!$B$33:$B$36,'[7]18.2'!$B$28:$B$30</definedName>
    <definedName name="T18.2?ВРАС">#REF!,#REF!</definedName>
    <definedName name="T18.2_Protect" localSheetId="0">'[7]18.2'!$C$55:$G$56,'[7]18.2'!$C$59:$G$59,'[7]18.2'!$C$61:$G$64,'[7]18.2'!$C$6:$G$8,'ЭЗ'!P1_T18.2_Protect</definedName>
    <definedName name="T18.2_Protect">#REF!,#REF!,#REF!,#REF!,P1_T18.2_Protect</definedName>
    <definedName name="T19.1.1?Data" localSheetId="0">P1_T19.1.1?Data,P2_T19.1.1?Data</definedName>
    <definedName name="T19.1.1?Data">P1_T19.1.1?Data,P2_T19.1.1?Data</definedName>
    <definedName name="T19.1.2?Data" localSheetId="0">P1_T19.1.2?Data,P2_T19.1.2?Data</definedName>
    <definedName name="T19.1.2?Data">P1_T19.1.2?Data,P2_T19.1.2?Data</definedName>
    <definedName name="T19.2?Data" localSheetId="0">P1_T19.2?Data,P2_T19.2?Data</definedName>
    <definedName name="T19.2?Data">P1_T19.2?Data,P2_T19.2?Data</definedName>
    <definedName name="T19?Data">'[4]19'!$J$8:$M$16,'[4]19'!$C$8:$H$16</definedName>
    <definedName name="T19_Protection">'[4]19'!$E$13:$H$13,'[4]19'!$E$15:$H$15,'[4]19'!$J$8:$M$11,'[4]19'!$J$13:$M$13,'[4]19'!$J$15:$M$15,'[4]19'!$E$4:$H$4,'[4]19'!$J$4:$M$4,'[4]19'!$E$8:$H$11</definedName>
    <definedName name="T2.1?Data">#N/A</definedName>
    <definedName name="T2.1?Protection" localSheetId="0">'ЭЗ'!P6_T2.1?Protection</definedName>
    <definedName name="T2.1?Protection">P6_T2.1?Protection</definedName>
    <definedName name="T2.3_Protect" localSheetId="0">'[7]2.3'!$F$30:$G$34,'[7]2.3'!$H$24:$K$28</definedName>
    <definedName name="T2.3_Protect">'[8]2.3'!#REF!,'[8]2.3'!#REF!</definedName>
    <definedName name="T2?Columns">#REF!</definedName>
    <definedName name="T2?Protection" localSheetId="0">P1_T2?Protection,P2_T2?Protection</definedName>
    <definedName name="T2?Protection">P1_T2?Protection,P2_T2?Protection</definedName>
    <definedName name="T2_DiapProt" localSheetId="0">P1_T2_DiapProt,P2_T2_DiapProt</definedName>
    <definedName name="T2_DiapProt">P1_T2_DiapProt,P2_T2_DiapProt</definedName>
    <definedName name="T20?unit?МКВТЧ">'[4]20'!$C$13:$M$13,'[4]20'!$C$15:$M$19,'[4]20'!$C$8:$M$11</definedName>
    <definedName name="T20_Protect" localSheetId="0">#REF!,#REF!</definedName>
    <definedName name="T20_Protect">'[8]20'!$C$14:$G$19,'[8]20'!$C$10:$G$11</definedName>
    <definedName name="T20_Protection" localSheetId="0">'[4]20'!$E$8:$H$11,P1_T20_Protection</definedName>
    <definedName name="T20_Protection">'[4]20'!$E$8:$H$11,P1_T20_Protection</definedName>
    <definedName name="T21.2.1?Data" localSheetId="0">P1_T21.2.1?Data,P2_T21.2.1?Data</definedName>
    <definedName name="T21.2.1?Data">P1_T21.2.1?Data,P2_T21.2.1?Data</definedName>
    <definedName name="T21.2.2?Data" localSheetId="0">P1_T21.2.2?Data,P2_T21.2.2?Data</definedName>
    <definedName name="T21.2.2?Data">P1_T21.2.2?Data,P2_T21.2.2?Data</definedName>
    <definedName name="T21.3?item_ext?СБЫТ" localSheetId="0">'[7]21.3'!#REF!,'[7]21.3'!#REF!</definedName>
    <definedName name="T21.3?item_ext?СБЫТ">'[8]21.3'!#REF!,'[8]21.3'!#REF!</definedName>
    <definedName name="T21.3?ВРАС" localSheetId="0">'[7]21.3'!$B$27:$B$31,'[7]21.3'!$B$49:$B$51</definedName>
    <definedName name="T21.3?ВРАС">'[8]21.3'!$B$17:$B$18,'[8]21.3'!#REF!</definedName>
    <definedName name="T21.3_Protect" localSheetId="0">'[7]21.3'!$C$18:$G$21,'[7]21.3'!$C$23:$G$24,'[7]21.3'!$B$27:$G$31,'[7]21.3'!$C$32:$G$32,'[7]21.3'!$C$35:$G$46,'[7]21.3'!$B$49:$G$51,'[7]21.3'!$C$12:$G$16</definedName>
    <definedName name="T21.3_Protect">'[8]21.3'!$D$14:$H$16,'[8]21.3'!#REF!,'[8]21.3'!$B$17:$H$18,'[8]21.3'!$D$19:$H$19,'[8]21.3'!$D$22:$H$28,'[8]21.3'!#REF!,'[8]21.3'!$D$9:$H$13</definedName>
    <definedName name="T21.4?Data" localSheetId="0">P1_T21.4?Data,P2_T21.4?Data</definedName>
    <definedName name="T21.4?Data">P1_T21.4?Data,P2_T21.4?Data</definedName>
    <definedName name="T21?axis?R?ПЭ">'[4]21'!$D$14:$S$16,'[4]21'!$D$26:$S$28,'[4]21'!$D$20:$S$22</definedName>
    <definedName name="T21?axis?R?ПЭ?">'[4]21'!$B$14:$B$16,'[4]21'!$B$26:$B$28,'[4]21'!$B$20:$B$22</definedName>
    <definedName name="T21?Data">'[4]21'!$D$14:$S$16,'[4]21'!$D$18:$S$18,'[4]21'!$D$20:$S$22,'[4]21'!$D$24:$S$24,'[4]21'!$D$26:$S$28,'[4]21'!$D$31:$S$33,'[4]21'!$D$11:$S$12</definedName>
    <definedName name="T21?L1">'[4]21'!$D$11:$S$12,'[4]21'!$D$14:$S$16,'[4]21'!$D$18:$S$18,'[4]21'!$D$20:$S$22,'[4]21'!$D$26:$S$28,'[4]21'!$D$24:$S$24</definedName>
    <definedName name="T21_Protection" localSheetId="0">P2_T21_Protection,'ЭЗ'!P3_T21_Protection</definedName>
    <definedName name="T21_Protection">P2_T21_Protection,P3_T21_Protection</definedName>
    <definedName name="T22?item_ext?ВСЕГО">'[4]22'!$E$8:$F$31,'[4]22'!$I$8:$J$31</definedName>
    <definedName name="T22?item_ext?ЭС">'[4]22'!$K$8:$L$31,'[4]22'!$G$8:$H$31</definedName>
    <definedName name="T22?L1">'[4]22'!$G$8:$G$31,'[4]22'!$I$8:$I$31,'[4]22'!$K$8:$K$31,'[4]22'!$E$8:$E$31</definedName>
    <definedName name="T22?L2">'[4]22'!$H$8:$H$31,'[4]22'!$J$8:$J$31,'[4]22'!$L$8:$L$31,'[4]22'!$F$8:$F$31</definedName>
    <definedName name="T22?unit?ГКАЛ.Ч">'[4]22'!$G$8:$G$31,'[4]22'!$I$8:$I$31,'[4]22'!$K$8:$K$31,'[4]22'!$E$8:$E$31</definedName>
    <definedName name="T22?unit?ТГКАЛ">'[4]22'!$H$8:$H$31,'[4]22'!$J$8:$J$31,'[4]22'!$L$8:$L$31,'[4]22'!$F$8:$F$31</definedName>
    <definedName name="T22_Protection">'[4]22'!$E$19:$L$23,'[4]22'!$E$25:$L$25,'[4]22'!$E$27:$L$31,'[4]22'!$E$17:$L$17</definedName>
    <definedName name="T23?axis?R?ВТОП">'[4]23'!$E$8:$P$30,'[4]23'!$E$36:$P$58</definedName>
    <definedName name="T23?axis?R?ВТОП?">'[4]23'!$C$8:$C$30,'[4]23'!$C$36:$C$58</definedName>
    <definedName name="T23?axis?R?ПЭ">'[4]23'!$E$8:$P$30,'[4]23'!$E$36:$P$58</definedName>
    <definedName name="T23?axis?R?ПЭ?">'[4]23'!$B$8:$B$30,'[4]23'!$B$36:$B$58</definedName>
    <definedName name="T23?axis?R?СЦТ">'[4]23'!$E$32:$P$34,'[4]23'!$E$60:$P$62</definedName>
    <definedName name="T23?axis?R?СЦТ?">'[4]23'!$A$60:$A$62,'[4]23'!$A$32:$A$34</definedName>
    <definedName name="T23?Data">'[4]23'!$E$37:$P$63,'[4]23'!$E$9:$P$35</definedName>
    <definedName name="T23?item_ext?ВСЕГО">'[4]23'!$A$55:$P$58,'[4]23'!$A$27:$P$30</definedName>
    <definedName name="T23?item_ext?ИТОГО">'[4]23'!$A$59:$P$59,'[4]23'!$A$31:$P$31</definedName>
    <definedName name="T23?item_ext?СЦТ">'[4]23'!$A$60:$P$62,'[4]23'!$A$32:$P$34</definedName>
    <definedName name="T23_Protection" localSheetId="0">'[4]23'!$A$60:$A$62,'[4]23'!$F$60:$J$62,'[4]23'!$O$60:$P$62,'[4]23'!$A$9:$A$25,P1_T23_Protection</definedName>
    <definedName name="T23_Protection">'[4]23'!$A$60:$A$62,'[4]23'!$F$60:$J$62,'[4]23'!$O$60:$P$62,'[4]23'!$A$9:$A$25,P1_T23_Protection</definedName>
    <definedName name="T24_Protection">'[4]24'!$E$24:$H$37,'[4]24'!$B$35:$B$37,'[4]24'!$E$41:$H$42,'[4]24'!$J$8:$M$21,'[4]24'!$J$24:$M$37,'[4]24'!$J$41:$M$42,'[4]24'!$E$8:$H$21</definedName>
    <definedName name="T25_protection" localSheetId="0">P1_T25_protection,P2_T25_protection</definedName>
    <definedName name="T25_protection">P1_T25_protection,P2_T25_protection</definedName>
    <definedName name="T26?axis?R?ВРАС">'[4]26'!$C$34:$N$36,'[4]26'!$C$22:$N$24</definedName>
    <definedName name="T26?axis?R?ВРАС?">'[4]26'!$B$34:$B$36,'[4]26'!$B$22:$B$24</definedName>
    <definedName name="T26?L1">'[4]26'!$F$8:$N$8,'[4]26'!$C$8:$D$8</definedName>
    <definedName name="T26?L1.1">'[4]26'!$F$10:$N$10,'[4]26'!$C$10:$D$10</definedName>
    <definedName name="T26?L2">'[4]26'!$F$11:$N$11,'[4]26'!$C$11:$D$11</definedName>
    <definedName name="T26?L2.1">'[4]26'!$F$13:$N$13,'[4]26'!$C$13:$D$13</definedName>
    <definedName name="T26?L3">'[4]26'!$F$14:$N$14,'[4]26'!$C$14:$D$14</definedName>
    <definedName name="T26?L4">'[4]26'!$F$15:$N$15,'[4]26'!$C$15:$D$15</definedName>
    <definedName name="T26?L5">'[4]26'!$F$16:$N$16,'[4]26'!$C$16:$D$16</definedName>
    <definedName name="T26?L5.1">'[4]26'!$F$18:$N$18,'[4]26'!$C$18:$D$18</definedName>
    <definedName name="T26?L5.2">'[4]26'!$F$19:$N$19,'[4]26'!$C$19:$D$19</definedName>
    <definedName name="T26?L5.3">'[4]26'!$F$20:$N$20,'[4]26'!$C$20:$D$20</definedName>
    <definedName name="T26?L5.3.x">'[4]26'!$F$22:$N$24,'[4]26'!$C$22:$D$24</definedName>
    <definedName name="T26?L6">'[4]26'!$F$26:$N$26,'[4]26'!$C$26:$D$26</definedName>
    <definedName name="T26?L7">'[4]26'!$F$27:$N$27,'[4]26'!$C$27:$D$27</definedName>
    <definedName name="T26?L7.1">'[4]26'!$F$29:$N$29,'[4]26'!$C$29:$D$29</definedName>
    <definedName name="T26?L7.2">'[4]26'!$F$30:$N$30,'[4]26'!$C$30:$D$30</definedName>
    <definedName name="T26?L7.3">'[4]26'!$F$31:$N$31,'[4]26'!$C$31:$D$31</definedName>
    <definedName name="T26?L7.4">'[4]26'!$F$32:$N$32,'[4]26'!$C$32:$D$32</definedName>
    <definedName name="T26?L7.4.x">'[4]26'!$F$34:$N$36,'[4]26'!$C$34:$D$36</definedName>
    <definedName name="T26?L8">'[4]26'!$F$38:$N$38,'[4]26'!$C$38:$D$38</definedName>
    <definedName name="T26_Protection" localSheetId="0">'[4]26'!$K$34:$N$36,'[4]26'!$B$22:$B$24,P1_T26_Protection,P2_T26_Protection</definedName>
    <definedName name="T26_Protection">'[4]26'!$K$34:$N$36,'[4]26'!$B$22:$B$24,P1_T26_Protection,P2_T26_Protection</definedName>
    <definedName name="T27?axis?R?ВРАС">'[4]27'!$C$34:$S$36,'[4]27'!$C$22:$S$24</definedName>
    <definedName name="T27?axis?R?ВРАС?">'[4]27'!$B$34:$B$36,'[4]27'!$B$22:$B$24</definedName>
    <definedName name="T27?L1.1">'[4]27'!$F$10:$S$10,'[4]27'!$C$10:$D$10</definedName>
    <definedName name="T27?L2.1">'[4]27'!$F$13:$S$13,'[4]27'!$C$13:$D$13</definedName>
    <definedName name="T27?L5.3">'[4]27'!$F$20:$S$20,'[4]27'!$C$20:$D$20</definedName>
    <definedName name="T27?L5.3.x">'[4]27'!$F$22:$S$24,'[4]27'!$C$22:$D$24</definedName>
    <definedName name="T27?L7">'[4]27'!$F$27:$S$27,'[4]27'!$C$27:$D$27</definedName>
    <definedName name="T27?L7.1">'[4]27'!$F$29:$S$29,'[4]27'!$C$29:$D$29</definedName>
    <definedName name="T27?L7.2">'[4]27'!$F$30:$S$30,'[4]27'!$C$30:$D$30</definedName>
    <definedName name="T27?L7.3">'[4]27'!$F$31:$S$31,'[4]27'!$C$31:$D$31</definedName>
    <definedName name="T27?L7.4">'[4]27'!$F$32:$S$32,'[4]27'!$C$32:$D$32</definedName>
    <definedName name="T27?L7.4.x">'[4]27'!$F$34:$S$36,'[4]27'!$C$34:$D$36</definedName>
    <definedName name="T27?L8">'[4]27'!$F$38:$S$38,'[4]27'!$C$38:$D$38</definedName>
    <definedName name="T27_Protect">#REF!,#REF!,#REF!</definedName>
    <definedName name="T27_Protection" localSheetId="0">'[4]27'!$P$34:$S$36,'[4]27'!$B$22:$B$24,P1_T27_Protection,P2_T27_Protection,P3_T27_Protection</definedName>
    <definedName name="T27_Protection">'[4]27'!$P$34:$S$36,'[4]27'!$B$22:$B$24,P1_T27_Protection,P2_T27_Protection,P3_T27_Protection</definedName>
    <definedName name="T28.3?unit?РУБ.ГКАЛ" localSheetId="0">P1_T28.3?unit?РУБ.ГКАЛ,P2_T28.3?unit?РУБ.ГКАЛ</definedName>
    <definedName name="T28.3?unit?РУБ.ГКАЛ">P1_T28.3?unit?РУБ.ГКАЛ,P2_T28.3?unit?РУБ.ГКАЛ</definedName>
    <definedName name="T28?axis?R?ПЭ" localSheetId="0">P2_T28?axis?R?ПЭ,P3_T28?axis?R?ПЭ,P4_T28?axis?R?ПЭ,P5_T28?axis?R?ПЭ,'ЭЗ'!P6_T28?axis?R?ПЭ</definedName>
    <definedName name="T28?axis?R?ПЭ">P2_T28?axis?R?ПЭ,P3_T28?axis?R?ПЭ,P4_T28?axis?R?ПЭ,P5_T28?axis?R?ПЭ,P6_T28?axis?R?ПЭ</definedName>
    <definedName name="T28?axis?R?ПЭ?" localSheetId="0">P2_T28?axis?R?ПЭ?,P3_T28?axis?R?ПЭ?,P4_T28?axis?R?ПЭ?,P5_T28?axis?R?ПЭ?,'ЭЗ'!P6_T28?axis?R?ПЭ?</definedName>
    <definedName name="T28?axis?R?ПЭ?">P2_T28?axis?R?ПЭ?,P3_T28?axis?R?ПЭ?,P4_T28?axis?R?ПЭ?,P5_T28?axis?R?ПЭ?,P6_T28?axis?R?ПЭ?</definedName>
    <definedName name="T28?Data" localSheetId="0">'[4]28'!$D$190:$E$213,'[4]28'!$G$164:$H$187,'[4]28'!$D$164:$E$187,'[4]28'!$D$138:$I$161,'[4]28'!$D$8:$I$109,'[4]28'!$D$112:$I$135,P1_T28?Data</definedName>
    <definedName name="T28?Data">'[4]28'!$D$190:$E$213,'[4]28'!$G$164:$H$187,'[4]28'!$D$164:$E$187,'[4]28'!$D$138:$I$161,'[4]28'!$D$8:$I$109,'[4]28'!$D$112:$I$135,P1_T28?Data</definedName>
    <definedName name="T28?item_ext?ВСЕГО">'[4]28'!$I$8:$I$292,'[4]28'!$F$8:$F$292</definedName>
    <definedName name="T28?item_ext?ТЭ">'[4]28'!$E$8:$E$292,'[4]28'!$H$8:$H$292</definedName>
    <definedName name="T28?item_ext?ЭЭ">'[4]28'!$D$8:$D$292,'[4]28'!$G$8:$G$292</definedName>
    <definedName name="T28?L1.1.x">'[4]28'!$D$16:$I$18,'[4]28'!$D$11:$I$13</definedName>
    <definedName name="T28?L10.1.x">'[4]28'!$D$250:$I$252,'[4]28'!$D$245:$I$247</definedName>
    <definedName name="T28?L11.1.x">'[4]28'!$D$276:$I$278,'[4]28'!$D$271:$I$273</definedName>
    <definedName name="T28?L2.1.x">'[4]28'!$D$42:$I$44,'[4]28'!$D$37:$I$39</definedName>
    <definedName name="T28?L3.1.x">'[4]28'!$D$68:$I$70,'[4]28'!$D$63:$I$65</definedName>
    <definedName name="T28?L4.1.x">'[4]28'!$D$94:$I$96,'[4]28'!$D$89:$I$91</definedName>
    <definedName name="T28?L5.1.x">'[4]28'!$D$120:$I$122,'[4]28'!$D$115:$I$117</definedName>
    <definedName name="T28?L6.1.x">'[4]28'!$D$146:$I$148,'[4]28'!$D$141:$I$143</definedName>
    <definedName name="T28?L7.1.x">'[4]28'!$D$172:$I$174,'[4]28'!$D$167:$I$169</definedName>
    <definedName name="T28?L8.1.x">'[4]28'!$D$198:$I$200,'[4]28'!$D$193:$I$195</definedName>
    <definedName name="T28?L9.1.x">'[4]28'!$D$224:$I$226,'[4]28'!$D$219:$I$221</definedName>
    <definedName name="T28?unit?ГКАЛЧ">'[4]28'!$H$164:$H$187,'[4]28'!$E$164:$E$187</definedName>
    <definedName name="T28?unit?МКВТЧ">'[4]28'!$G$190:$G$213,'[4]28'!$D$190:$D$213</definedName>
    <definedName name="T28?unit?РУБ.ГКАЛ">'[4]28'!$E$216:$E$239,'[4]28'!$E$268:$E$292,'[4]28'!$H$268:$H$292,'[4]28'!$H$216:$H$239</definedName>
    <definedName name="T28?unit?РУБ.ГКАЛЧ.МЕС">'[4]28'!$H$242:$H$265,'[4]28'!$E$242:$E$265</definedName>
    <definedName name="T28?unit?РУБ.ТКВТ.МЕС">'[4]28'!$G$242:$G$265,'[4]28'!$D$242:$D$265</definedName>
    <definedName name="T28?unit?РУБ.ТКВТЧ">'[4]28'!$G$216:$G$239,'[4]28'!$D$268:$D$292,'[4]28'!$G$268:$G$292,'[4]28'!$D$216:$D$239</definedName>
    <definedName name="T28?unit?ТГКАЛ">'[4]28'!$H$190:$H$213,'[4]28'!$E$190:$E$213</definedName>
    <definedName name="T28?unit?ТКВТ">'[4]28'!$G$164:$G$187,'[4]28'!$D$164:$D$187</definedName>
    <definedName name="T28?unit?ТРУБ">'[4]28'!$D$138:$I$161,'[4]28'!$D$8:$I$109</definedName>
    <definedName name="T28_Protection" localSheetId="0">P9_T28_Protection,P10_T28_Protection,P11_T28_Protection,'ЭЗ'!P12_T28_Protection</definedName>
    <definedName name="T28_Protection">P9_T28_Protection,P10_T28_Protection,P11_T28_Protection,P12_T28_Protection</definedName>
    <definedName name="T29?item_ext?1СТ" localSheetId="0">P1_T29?item_ext?1СТ</definedName>
    <definedName name="T29?item_ext?1СТ">P1_T29?item_ext?1СТ</definedName>
    <definedName name="T29?item_ext?2СТ.М" localSheetId="0">P1_T29?item_ext?2СТ.М</definedName>
    <definedName name="T29?item_ext?2СТ.М">P1_T29?item_ext?2СТ.М</definedName>
    <definedName name="T29?item_ext?2СТ.Э" localSheetId="0">P1_T29?item_ext?2СТ.Э</definedName>
    <definedName name="T29?item_ext?2СТ.Э">P1_T29?item_ext?2СТ.Э</definedName>
    <definedName name="T29?L10" localSheetId="0">P1_T29?L10</definedName>
    <definedName name="T29?L10">P1_T29?L10</definedName>
    <definedName name="T3?ItemComments">#REF!</definedName>
    <definedName name="T3?Items">#REF!</definedName>
    <definedName name="T3?Scope">#REF!</definedName>
    <definedName name="T3?НАП">#REF!</definedName>
    <definedName name="T3_Protect">#REF!</definedName>
    <definedName name="T4_Protect" localSheetId="0">'[7]4'!$X$24:$AA$28,'[7]4'!$D$11:$G$17,'ЭЗ'!P1_T4_Protect,'ЭЗ'!P2_T4_Protect</definedName>
    <definedName name="T4_Protect">'[8]4'!$AH$24:$AK$28,'[8]4'!$D$11:$G$17,P1_T4_Protect,P2_T4_Protect</definedName>
    <definedName name="T6_Protect" localSheetId="0">#REF!,#REF!,#REF!,#REF!,#REF!,#REF!,P1_T6_Protect</definedName>
    <definedName name="T6_Protect">#REF!,#REF!,#REF!,#REF!,#REF!,#REF!,P1_T6_Protect</definedName>
    <definedName name="T7?Data">#N/A</definedName>
    <definedName name="TP2.1_Protect" localSheetId="0">'[7]2.1'!$F$28:$G$37,'[7]2.1'!$F$40:$G$43,'[7]2.1'!$F$7:$G$26</definedName>
    <definedName name="TP2.1_Protect">'[8]2.1'!$E$30:$F$39,'[8]2.1'!$E$42:$F$45,'[8]2.1'!$E$9:$F$28</definedName>
    <definedName name="upr" localSheetId="0">'ЭЗ'!upr</definedName>
    <definedName name="upr">'ЭЗ'!upr</definedName>
    <definedName name="ůůů" localSheetId="0">'ЭЗ'!ůůů</definedName>
    <definedName name="ůůů">'ЭЗ'!ůůů</definedName>
    <definedName name="VV" localSheetId="0">'ЭЗ'!VV</definedName>
    <definedName name="VV">'ЭЗ'!VV</definedName>
    <definedName name="we" localSheetId="0">'ЭЗ'!we</definedName>
    <definedName name="we">'ЭЗ'!we</definedName>
    <definedName name="wrn.Сравнение._.с._.отраслями." localSheetId="0" hidden="1">{#N/A,#N/A,TRUE,"Лист1";#N/A,#N/A,TRUE,"Лист2";#N/A,#N/A,TRUE,"Лист3"}</definedName>
    <definedName name="wrn.Сравнение._.с._.отраслями." hidden="1">{#N/A,#N/A,TRUE,"Лист1";#N/A,#N/A,TRUE,"Лист2";#N/A,#N/A,TRUE,"Лист3"}</definedName>
    <definedName name="аа" localSheetId="0">'ЭЗ'!аа</definedName>
    <definedName name="аа">'ЭЗ'!аа</definedName>
    <definedName name="АААААААА" localSheetId="0">'ЭЗ'!АААААААА</definedName>
    <definedName name="АААААААА">'ЭЗ'!АААААААА</definedName>
    <definedName name="ав" localSheetId="0">'ЭЗ'!ав</definedName>
    <definedName name="ав">'ЭЗ'!ав</definedName>
    <definedName name="ап" localSheetId="0">'ЭЗ'!ап</definedName>
    <definedName name="ап">'ЭЗ'!ап</definedName>
    <definedName name="аяыпамыпмипи" localSheetId="0">'ЭЗ'!аяыпамыпмипи</definedName>
    <definedName name="аяыпамыпмипи">'ЭЗ'!аяыпамыпмипи</definedName>
    <definedName name="БазовыйПериод">#REF!</definedName>
    <definedName name="бб" localSheetId="0">'ЭЗ'!бб</definedName>
    <definedName name="бб">'ЭЗ'!бб</definedName>
    <definedName name="в" localSheetId="0">'ЭЗ'!в</definedName>
    <definedName name="в">'ЭЗ'!в</definedName>
    <definedName name="в23ё" localSheetId="0">'ЭЗ'!в23ё</definedName>
    <definedName name="в23ё">'ЭЗ'!в23ё</definedName>
    <definedName name="вап" localSheetId="0">'ЭЗ'!вап</definedName>
    <definedName name="вап">'ЭЗ'!вап</definedName>
    <definedName name="Вар.их" localSheetId="0">'ЭЗ'!Вар.их</definedName>
    <definedName name="Вар.их">'ЭЗ'!Вар.их</definedName>
    <definedName name="Вар.КАЛМЭ" localSheetId="0">'ЭЗ'!Вар.КАЛМЭ</definedName>
    <definedName name="Вар.КАЛМЭ">'ЭЗ'!Вар.КАЛМЭ</definedName>
    <definedName name="вв" localSheetId="0">'ЭЗ'!вв</definedName>
    <definedName name="вв">'ЭЗ'!вв</definedName>
    <definedName name="витт" localSheetId="0" hidden="1">{#N/A,#N/A,TRUE,"Лист1";#N/A,#N/A,TRUE,"Лист2";#N/A,#N/A,TRUE,"Лист3"}</definedName>
    <definedName name="витт" hidden="1">{#N/A,#N/A,TRUE,"Лист1";#N/A,#N/A,TRUE,"Лист2";#N/A,#N/A,TRUE,"Лист3"}</definedName>
    <definedName name="вм" localSheetId="0">'ЭЗ'!вм</definedName>
    <definedName name="вм">'ЭЗ'!вм</definedName>
    <definedName name="вмивртвр" localSheetId="0">'ЭЗ'!вмивртвр</definedName>
    <definedName name="вмивртвр">'ЭЗ'!вмивртвр</definedName>
    <definedName name="вртт" localSheetId="0">'ЭЗ'!вртт</definedName>
    <definedName name="вртт">'ЭЗ'!вртт</definedName>
    <definedName name="вуув" localSheetId="0" hidden="1">{#N/A,#N/A,TRUE,"Лист1";#N/A,#N/A,TRUE,"Лист2";#N/A,#N/A,TRUE,"Лист3"}</definedName>
    <definedName name="вуув" hidden="1">{#N/A,#N/A,TRUE,"Лист1";#N/A,#N/A,TRUE,"Лист2";#N/A,#N/A,TRUE,"Лист3"}</definedName>
    <definedName name="гнлзщ" localSheetId="0">'ЭЗ'!гнлзщ</definedName>
    <definedName name="гнлзщ">'ЭЗ'!гнлзщ</definedName>
    <definedName name="грприрцфв00ав98" localSheetId="0" hidden="1">{#N/A,#N/A,TRUE,"Лист1";#N/A,#N/A,TRUE,"Лист2";#N/A,#N/A,TRUE,"Лист3"}</definedName>
    <definedName name="грприрцфв00ав98" hidden="1">{#N/A,#N/A,TRUE,"Лист1";#N/A,#N/A,TRUE,"Лист2";#N/A,#N/A,TRUE,"Лист3"}</definedName>
    <definedName name="грфинцкавг98Х" localSheetId="0" hidden="1">{#N/A,#N/A,TRUE,"Лист1";#N/A,#N/A,TRUE,"Лист2";#N/A,#N/A,TRUE,"Лист3"}</definedName>
    <definedName name="грфинцкавг98Х" hidden="1">{#N/A,#N/A,TRUE,"Лист1";#N/A,#N/A,TRUE,"Лист2";#N/A,#N/A,TRUE,"Лист3"}</definedName>
    <definedName name="гшгш" localSheetId="0" hidden="1">{#N/A,#N/A,TRUE,"Лист1";#N/A,#N/A,TRUE,"Лист2";#N/A,#N/A,TRUE,"Лист3"}</definedName>
    <definedName name="гшгш" hidden="1">{#N/A,#N/A,TRUE,"Лист1";#N/A,#N/A,TRUE,"Лист2";#N/A,#N/A,TRUE,"Лист3"}</definedName>
    <definedName name="дж" localSheetId="0">'ЭЗ'!дж</definedName>
    <definedName name="дж">'ЭЗ'!дж</definedName>
    <definedName name="ДиапазонЗащиты" localSheetId="0">#REF!,#REF!,#REF!,#REF!,[0]!P1_ДиапазонЗащиты,[0]!P2_ДиапазонЗащиты,[0]!P3_ДиапазонЗащиты,[0]!P4_ДиапазонЗащиты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оопатмо" localSheetId="0">'ЭЗ'!доопатмо</definedName>
    <definedName name="доопатмо">'ЭЗ'!доопатмо</definedName>
    <definedName name="Дополнение" localSheetId="0">'ЭЗ'!Дополнение</definedName>
    <definedName name="Дополнение">'ЭЗ'!Дополнение</definedName>
    <definedName name="еще" localSheetId="0">'ЭЗ'!еще</definedName>
    <definedName name="еще">'ЭЗ'!еще</definedName>
    <definedName name="ж" localSheetId="0">'ЭЗ'!ж</definedName>
    <definedName name="ж">'ЭЗ'!ж</definedName>
    <definedName name="жд" localSheetId="0">'ЭЗ'!жд</definedName>
    <definedName name="жд">'ЭЗ'!жд</definedName>
    <definedName name="ий" localSheetId="0">'ЭЗ'!ий</definedName>
    <definedName name="ий">'ЭЗ'!ий</definedName>
    <definedName name="индцкавг98" localSheetId="0" hidden="1">{#N/A,#N/A,TRUE,"Лист1";#N/A,#N/A,TRUE,"Лист2";#N/A,#N/A,TRUE,"Лист3"}</definedName>
    <definedName name="индцкавг98" hidden="1">{#N/A,#N/A,TRUE,"Лист1";#N/A,#N/A,TRUE,"Лист2";#N/A,#N/A,TRUE,"Лист3"}</definedName>
    <definedName name="й" localSheetId="0">'ЭЗ'!й</definedName>
    <definedName name="й">'ЭЗ'!й</definedName>
    <definedName name="йй" localSheetId="0">'ЭЗ'!йй</definedName>
    <definedName name="йй">'ЭЗ'!йй</definedName>
    <definedName name="йфц" localSheetId="0">'ЭЗ'!йфц</definedName>
    <definedName name="йфц">'ЭЗ'!йфц</definedName>
    <definedName name="йц" localSheetId="0">'ЭЗ'!йц</definedName>
    <definedName name="йц">'ЭЗ'!йц</definedName>
    <definedName name="йцу" localSheetId="0">'ЭЗ'!йцу</definedName>
    <definedName name="йцу">'ЭЗ'!йцу</definedName>
    <definedName name="ке" localSheetId="0">'ЭЗ'!ке</definedName>
    <definedName name="ке">'ЭЗ'!ке</definedName>
    <definedName name="кеппппппппппп" localSheetId="0" hidden="1">{#N/A,#N/A,TRUE,"Лист1";#N/A,#N/A,TRUE,"Лист2";#N/A,#N/A,TRUE,"Лист3"}</definedName>
    <definedName name="кеппппппппппп" hidden="1">{#N/A,#N/A,TRUE,"Лист1";#N/A,#N/A,TRUE,"Лист2";#N/A,#N/A,TRUE,"Лист3"}</definedName>
    <definedName name="компенсация" localSheetId="0">'ЭЗ'!компенсация</definedName>
    <definedName name="компенсация">'ЭЗ'!компенсация</definedName>
    <definedName name="кп" localSheetId="0">'ЭЗ'!кп</definedName>
    <definedName name="кп">'ЭЗ'!кп</definedName>
    <definedName name="кпнрг" localSheetId="0">'ЭЗ'!кпнрг</definedName>
    <definedName name="кпнрг">'ЭЗ'!кпнрг</definedName>
    <definedName name="ктджщз" localSheetId="0">'ЭЗ'!ктджщз</definedName>
    <definedName name="ктджщз">'ЭЗ'!ктджщз</definedName>
    <definedName name="лара" localSheetId="0">'ЭЗ'!лара</definedName>
    <definedName name="лара">'ЭЗ'!лара</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ло" localSheetId="0">'ЭЗ'!ло</definedName>
    <definedName name="ло">'ЭЗ'!ло</definedName>
    <definedName name="лор" localSheetId="0">'ЭЗ'!лор</definedName>
    <definedName name="лор">'ЭЗ'!лор</definedName>
    <definedName name="лщжо" localSheetId="0" hidden="1">{#N/A,#N/A,TRUE,"Лист1";#N/A,#N/A,TRUE,"Лист2";#N/A,#N/A,TRUE,"Лист3"}</definedName>
    <definedName name="лщжо" hidden="1">{#N/A,#N/A,TRUE,"Лист1";#N/A,#N/A,TRUE,"Лист2";#N/A,#N/A,TRUE,"Лист3"}</definedName>
    <definedName name="мам" localSheetId="0">'ЭЗ'!мам</definedName>
    <definedName name="мам">'ЭЗ'!мам</definedName>
    <definedName name="мым" localSheetId="0">'ЭЗ'!мым</definedName>
    <definedName name="мым">'ЭЗ'!мым</definedName>
    <definedName name="нгг" localSheetId="0">'ЭЗ'!нгг</definedName>
    <definedName name="нгг">'ЭЗ'!нгг</definedName>
    <definedName name="ншш" localSheetId="0" hidden="1">{#N/A,#N/A,TRUE,"Лист1";#N/A,#N/A,TRUE,"Лист2";#N/A,#N/A,TRUE,"Лист3"}</definedName>
    <definedName name="ншш" hidden="1">{#N/A,#N/A,TRUE,"Лист1";#N/A,#N/A,TRUE,"Лист2";#N/A,#N/A,TRUE,"Лист3"}</definedName>
    <definedName name="_xlnm.Print_Area" localSheetId="0">'ЭЗ'!$B$1:$AC$212</definedName>
    <definedName name="олло" localSheetId="0">'ЭЗ'!олло</definedName>
    <definedName name="олло">'ЭЗ'!олло</definedName>
    <definedName name="олс" localSheetId="0">'ЭЗ'!олс</definedName>
    <definedName name="олс">'ЭЗ'!олс</definedName>
    <definedName name="ооо" localSheetId="0">'ЭЗ'!ооо</definedName>
    <definedName name="ооо">'ЭЗ'!ооо</definedName>
    <definedName name="отпуск" localSheetId="0">'ЭЗ'!отпуск</definedName>
    <definedName name="отпуск">'ЭЗ'!отпуск</definedName>
    <definedName name="ПериодРегулирования">#REF!</definedName>
    <definedName name="Периоды_18_2" localSheetId="0">'[7]18.2'!#REF!</definedName>
    <definedName name="Периоды_18_2">#REF!</definedName>
    <definedName name="план56" localSheetId="0">'ЭЗ'!план56</definedName>
    <definedName name="план56">'ЭЗ'!план56</definedName>
    <definedName name="ПМС" localSheetId="0">'ЭЗ'!ПМС</definedName>
    <definedName name="ПМС">'ЭЗ'!ПМС</definedName>
    <definedName name="ПМС1" localSheetId="0">'ЭЗ'!ПМС1</definedName>
    <definedName name="ПМС1">'ЭЗ'!ПМС1</definedName>
    <definedName name="ПоследнийГод">#REF!</definedName>
    <definedName name="пппп" localSheetId="0">'ЭЗ'!пппп</definedName>
    <definedName name="пппп">'ЭЗ'!пппп</definedName>
    <definedName name="пр" localSheetId="0">'ЭЗ'!пр</definedName>
    <definedName name="пр">'ЭЗ'!пр</definedName>
    <definedName name="прибыль3" localSheetId="0" hidden="1">{#N/A,#N/A,TRUE,"Лист1";#N/A,#N/A,TRUE,"Лист2";#N/A,#N/A,TRUE,"Лист3"}</definedName>
    <definedName name="прибыль3" hidden="1">{#N/A,#N/A,TRUE,"Лист1";#N/A,#N/A,TRUE,"Лист2";#N/A,#N/A,TRUE,"Лист3"}</definedName>
    <definedName name="рис1" localSheetId="0" hidden="1">{#N/A,#N/A,TRUE,"Лист1";#N/A,#N/A,TRUE,"Лист2";#N/A,#N/A,TRUE,"Лист3"}</definedName>
    <definedName name="рис1" hidden="1">{#N/A,#N/A,TRUE,"Лист1";#N/A,#N/A,TRUE,"Лист2";#N/A,#N/A,TRUE,"Лист3"}</definedName>
    <definedName name="рсср" localSheetId="0">'ЭЗ'!рсср</definedName>
    <definedName name="рсср">'ЭЗ'!рсср</definedName>
    <definedName name="с" localSheetId="0">'ЭЗ'!с</definedName>
    <definedName name="с">'ЭЗ'!с</definedName>
    <definedName name="с1" localSheetId="0">'ЭЗ'!с1</definedName>
    <definedName name="с1">'ЭЗ'!с1</definedName>
    <definedName name="сваеррта" localSheetId="0">'ЭЗ'!сваеррта</definedName>
    <definedName name="сваеррта">'ЭЗ'!сваеррта</definedName>
    <definedName name="свмпвппв" localSheetId="0">'ЭЗ'!свмпвппв</definedName>
    <definedName name="свмпвппв">'ЭЗ'!свмпвппв</definedName>
    <definedName name="себестоимость2" localSheetId="0">'ЭЗ'!себестоимость2</definedName>
    <definedName name="себестоимость2">'ЭЗ'!себестоимость2</definedName>
    <definedName name="ск" localSheetId="0">'ЭЗ'!ск</definedName>
    <definedName name="ск">'ЭЗ'!ск</definedName>
    <definedName name="сокращение" localSheetId="0">'ЭЗ'!сокращение</definedName>
    <definedName name="сокращение">'ЭЗ'!сокращение</definedName>
    <definedName name="сомп" localSheetId="0">'ЭЗ'!сомп</definedName>
    <definedName name="сомп">'ЭЗ'!сомп</definedName>
    <definedName name="сомпас" localSheetId="0">'ЭЗ'!сомпас</definedName>
    <definedName name="сомпас">'ЭЗ'!сомпас</definedName>
    <definedName name="сс" localSheetId="0">'ЭЗ'!сс</definedName>
    <definedName name="сс">'ЭЗ'!сс</definedName>
    <definedName name="сссс" localSheetId="0">'ЭЗ'!сссс</definedName>
    <definedName name="сссс">'ЭЗ'!сссс</definedName>
    <definedName name="ссы" localSheetId="0">'ЭЗ'!ссы</definedName>
    <definedName name="ссы">'ЭЗ'!ссы</definedName>
    <definedName name="ссы2" localSheetId="0">'ЭЗ'!ссы2</definedName>
    <definedName name="ссы2">'ЭЗ'!ссы2</definedName>
    <definedName name="таня" localSheetId="0">'ЭЗ'!таня</definedName>
    <definedName name="таня">'ЭЗ'!таня</definedName>
    <definedName name="тепло" localSheetId="0">'ЭЗ'!тепло</definedName>
    <definedName name="тепло">'ЭЗ'!тепло</definedName>
    <definedName name="тп" localSheetId="0" hidden="1">{#N/A,#N/A,TRUE,"Лист1";#N/A,#N/A,TRUE,"Лист2";#N/A,#N/A,TRUE,"Лист3"}</definedName>
    <definedName name="тп" hidden="1">{#N/A,#N/A,TRUE,"Лист1";#N/A,#N/A,TRUE,"Лист2";#N/A,#N/A,TRUE,"Лист3"}</definedName>
    <definedName name="ть" localSheetId="0">'ЭЗ'!ть</definedName>
    <definedName name="ть">'ЭЗ'!ть</definedName>
    <definedName name="ТЭП2" localSheetId="0" hidden="1">{#N/A,#N/A,TRUE,"Лист1";#N/A,#N/A,TRUE,"Лист2";#N/A,#N/A,TRUE,"Лист3"}</definedName>
    <definedName name="ТЭП2" hidden="1">{#N/A,#N/A,TRUE,"Лист1";#N/A,#N/A,TRUE,"Лист2";#N/A,#N/A,TRUE,"Лист3"}</definedName>
    <definedName name="у" localSheetId="0">'ЭЗ'!у</definedName>
    <definedName name="у">'ЭЗ'!у</definedName>
    <definedName name="у1" localSheetId="0">'ЭЗ'!у1</definedName>
    <definedName name="у1">'ЭЗ'!у1</definedName>
    <definedName name="ук" localSheetId="0">'ЭЗ'!ук</definedName>
    <definedName name="ук">'ЭЗ'!ук</definedName>
    <definedName name="укеееукеееееееееееееее" localSheetId="0"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hidden="1">{#N/A,#N/A,TRUE,"Лист1";#N/A,#N/A,TRUE,"Лист2";#N/A,#N/A,TRUE,"Лист3"}</definedName>
    <definedName name="уу" localSheetId="0">'ЭЗ'!уу</definedName>
    <definedName name="уу">'ЭЗ'!уу</definedName>
    <definedName name="УФ" localSheetId="0">'ЭЗ'!УФ</definedName>
    <definedName name="УФ">'ЭЗ'!УФ</definedName>
    <definedName name="уыукпе" localSheetId="0">'ЭЗ'!уыукпе</definedName>
    <definedName name="уыукпе">'ЭЗ'!уыукпе</definedName>
    <definedName name="фам" localSheetId="0">'ЭЗ'!фам</definedName>
    <definedName name="фам">'ЭЗ'!фам</definedName>
    <definedName name="Форма" localSheetId="0">'ЭЗ'!Форма</definedName>
    <definedName name="Форма">'ЭЗ'!Форма</definedName>
    <definedName name="фыаспит" localSheetId="0">'ЭЗ'!фыаспит</definedName>
    <definedName name="фыаспит">'ЭЗ'!фыаспит</definedName>
    <definedName name="ц" localSheetId="0">'ЭЗ'!ц</definedName>
    <definedName name="ц">'ЭЗ'!ц</definedName>
    <definedName name="ц1" localSheetId="0">'ЭЗ'!ц1</definedName>
    <definedName name="ц1">'ЭЗ'!ц1</definedName>
    <definedName name="цу" localSheetId="0">'ЭЗ'!цу</definedName>
    <definedName name="цу">'ЭЗ'!цу</definedName>
    <definedName name="цуа" localSheetId="0">'ЭЗ'!цуа</definedName>
    <definedName name="цуа">'ЭЗ'!цуа</definedName>
    <definedName name="черновик" localSheetId="0">'ЭЗ'!черновик</definedName>
    <definedName name="черновик">'ЭЗ'!черновик</definedName>
    <definedName name="щ" localSheetId="0">'ЭЗ'!щ</definedName>
    <definedName name="щ">'ЭЗ'!щ</definedName>
    <definedName name="ыаппр" localSheetId="0">'ЭЗ'!ыаппр</definedName>
    <definedName name="ыаппр">'ЭЗ'!ыаппр</definedName>
    <definedName name="ыапр" localSheetId="0" hidden="1">{#N/A,#N/A,TRUE,"Лист1";#N/A,#N/A,TRUE,"Лист2";#N/A,#N/A,TRUE,"Лист3"}</definedName>
    <definedName name="ыапр" hidden="1">{#N/A,#N/A,TRUE,"Лист1";#N/A,#N/A,TRUE,"Лист2";#N/A,#N/A,TRUE,"Лист3"}</definedName>
    <definedName name="ыаупп" localSheetId="0">'ЭЗ'!ыаупп</definedName>
    <definedName name="ыаупп">'ЭЗ'!ыаупп</definedName>
    <definedName name="ыаыыа" localSheetId="0">'ЭЗ'!ыаыыа</definedName>
    <definedName name="ыаыыа">'ЭЗ'!ыаыыа</definedName>
    <definedName name="ыв" localSheetId="0">'ЭЗ'!ыв</definedName>
    <definedName name="ыв">'ЭЗ'!ыв</definedName>
    <definedName name="ывпкывк" localSheetId="0">'ЭЗ'!ывпкывк</definedName>
    <definedName name="ывпкывк">'ЭЗ'!ывпкывк</definedName>
    <definedName name="ывпмьпь" localSheetId="0">'ЭЗ'!ывпмьпь</definedName>
    <definedName name="ывпмьпь">'ЭЗ'!ывпмьпь</definedName>
    <definedName name="ымпы" localSheetId="0">'ЭЗ'!ымпы</definedName>
    <definedName name="ымпы">'ЭЗ'!ымпы</definedName>
    <definedName name="ыпр" localSheetId="0">'ЭЗ'!ыпр</definedName>
    <definedName name="ыпр">'ЭЗ'!ыпр</definedName>
    <definedName name="ыпыим" localSheetId="0" hidden="1">{#N/A,#N/A,TRUE,"Лист1";#N/A,#N/A,TRUE,"Лист2";#N/A,#N/A,TRUE,"Лист3"}</definedName>
    <definedName name="ыпыим" hidden="1">{#N/A,#N/A,TRUE,"Лист1";#N/A,#N/A,TRUE,"Лист2";#N/A,#N/A,TRUE,"Лист3"}</definedName>
    <definedName name="ыпыпми" localSheetId="0" hidden="1">{#N/A,#N/A,TRUE,"Лист1";#N/A,#N/A,TRUE,"Лист2";#N/A,#N/A,TRUE,"Лист3"}</definedName>
    <definedName name="ыпыпми" hidden="1">{#N/A,#N/A,TRUE,"Лист1";#N/A,#N/A,TRUE,"Лист2";#N/A,#N/A,TRUE,"Лист3"}</definedName>
    <definedName name="ысчпи" localSheetId="0" hidden="1">{#N/A,#N/A,TRUE,"Лист1";#N/A,#N/A,TRUE,"Лист2";#N/A,#N/A,TRUE,"Лист3"}</definedName>
    <definedName name="ысчпи" hidden="1">{#N/A,#N/A,TRUE,"Лист1";#N/A,#N/A,TRUE,"Лист2";#N/A,#N/A,TRUE,"Лист3"}</definedName>
    <definedName name="ыуаы" localSheetId="0" hidden="1">{#N/A,#N/A,TRUE,"Лист1";#N/A,#N/A,TRUE,"Лист2";#N/A,#N/A,TRUE,"Лист3"}</definedName>
    <definedName name="ыуаы" hidden="1">{#N/A,#N/A,TRUE,"Лист1";#N/A,#N/A,TRUE,"Лист2";#N/A,#N/A,TRUE,"Лист3"}</definedName>
    <definedName name="ыфса" localSheetId="0">'ЭЗ'!ыфса</definedName>
    <definedName name="ыфса">'ЭЗ'!ыфса</definedName>
    <definedName name="ыыыы" localSheetId="0">'ЭЗ'!ыыыы</definedName>
    <definedName name="ыыыы">'ЭЗ'!ыыыы</definedName>
    <definedName name="ю" localSheetId="0">'ЭЗ'!ю</definedName>
    <definedName name="ю">'ЭЗ'!ю</definedName>
    <definedName name="ююююююю" localSheetId="0">'ЭЗ'!ююююююю</definedName>
    <definedName name="ююююююю">'ЭЗ'!ююююююю</definedName>
    <definedName name="я" localSheetId="0">'ЭЗ'!я</definedName>
    <definedName name="я">'ЭЗ'!я</definedName>
    <definedName name="яя" localSheetId="0">'ЭЗ'!яя</definedName>
    <definedName name="яя">'ЭЗ'!яя</definedName>
    <definedName name="яяя" localSheetId="0">'ЭЗ'!яяя</definedName>
    <definedName name="яяя">'ЭЗ'!яяя</definedName>
  </definedNames>
  <calcPr fullCalcOnLoad="1"/>
</workbook>
</file>

<file path=xl/sharedStrings.xml><?xml version="1.0" encoding="utf-8"?>
<sst xmlns="http://schemas.openxmlformats.org/spreadsheetml/2006/main" count="432" uniqueCount="299">
  <si>
    <t>Региональная энергетическая комиссия Пермского края</t>
  </si>
  <si>
    <t>Экспертное заключение</t>
  </si>
  <si>
    <t xml:space="preserve">об установлении долгосрочных тарифов на услуги по передаче электрической энергии на 2012-2015 гг. по сетям </t>
  </si>
  <si>
    <t>I</t>
  </si>
  <si>
    <t>Сведения об организации.</t>
  </si>
  <si>
    <t>Наименование:</t>
  </si>
  <si>
    <t>ИНН / КПП:</t>
  </si>
  <si>
    <t>Реквизиты:</t>
  </si>
  <si>
    <t>Ф.И.О. Руководителя:</t>
  </si>
  <si>
    <t>Уполномоченный по делу от организации:</t>
  </si>
  <si>
    <t>II</t>
  </si>
  <si>
    <t>Информации о рассмотрении дела об установлении тарифов.</t>
  </si>
  <si>
    <t>Действующие тарифы установлены постановлением:</t>
  </si>
  <si>
    <t>дата</t>
  </si>
  <si>
    <t>номер</t>
  </si>
  <si>
    <t>40-3</t>
  </si>
  <si>
    <t>Дата представления документов в регулирующий орган:</t>
  </si>
  <si>
    <t>Приказ об открытии дела об установлении тарифов:</t>
  </si>
  <si>
    <t>56-од</t>
  </si>
  <si>
    <t>Дата начала и окончания экспертизы тарифов:</t>
  </si>
  <si>
    <t>начало</t>
  </si>
  <si>
    <t>окончание</t>
  </si>
  <si>
    <t>Уполномоченный по делу:</t>
  </si>
  <si>
    <t>III</t>
  </si>
  <si>
    <t>Нормативно-правовые акты , применяемые при регулировании тарифов на услуги по передаче электрической энергии.</t>
  </si>
  <si>
    <t>1. Федеральный закон Российской Федерации от 26.03.2003 № 35-ФЗ «Об электроэнергетике»; 
2. Постановление Правительства Российской Федерации от 26.02.2003 № 109 «О ценообразовании в отношении электрической и тепловой энергии в Российской Федерации»;
3. Приказ Федеральной службы по тарифам от 08.04.2005 № 130-э «Об утверждении регламента рассмотрения дел об установлении тарифов и (или) их предельных уровней на электрическую (тепловую) энергию (мощность) и на услуги, оказываемые на оптовом и розничных рынках электрической (тепловой) энергии (мощности)»;
4. Приказ Федеральной службы по тарифам от 06.08.2004 № 20-э/2 «Об утверждении Методических указаний по расчету регулируемых тарифов и цен на электрическую (тепловую) энергию на розничном (потребительском) рынке»;</t>
  </si>
  <si>
    <t>5. Приказ Федеральной службы по тарифам от 29.06.2010 г. № 174-э/8 «Об утверждении методических указаний по расчету тарифов на услуги по передаче электрической энергии по сетям, с использованием которых услуги по передаче электрической энергии оказываются территориальными сетевыми организациями на основе долгосрочных параметров регулирования деятельности территориальных сетевых организаций»;</t>
  </si>
  <si>
    <t xml:space="preserve">6. Приказ Министерства энергетики Российской Федерации от 29.06.2010 г. № 296 «Об утверждении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t>
  </si>
  <si>
    <t>IV</t>
  </si>
  <si>
    <t>Основные цели проведения экспертизы</t>
  </si>
  <si>
    <t>1. Оценка экономической обоснованности затрат организации  по передаче электрической энергии в 2012-2015 гг.;
2. Определение тарифов на услуги по передаче электрической энергии, оказываемые организацией  в 2012-2015 гг.</t>
  </si>
  <si>
    <t>V</t>
  </si>
  <si>
    <t>Материалы используемые для проведения экспертизы</t>
  </si>
  <si>
    <t>Характеристика ЭС, технические единицы оборудования, технические показатели сетей, расчет условных единиц, расчет нормативной числености ПП и РСС, штатное расписание, налоговая декларация по земельному налогу, налоговая декларация по налогу на прибыль, налоговая декларация по налогу на имущество, договор энергоснабжения с ПЭСК (приложение 1А), соглашения с ПЭ о сотрудничестве, информационном обмене, внедрении АСКУЭ, список потребителей, акты разграничения границ балансовой принадлежности, однолинейная электрическая схема, согласованные с ПЭСК объему собственного потребления, фактические данные о потребленной электроэнергии, расчет технологического расхода э/э, приказ на потери от МПЭ, балансы ЭиМ (согласованные с ПЭ), структура полезного отпуска, смета расходов, расчет расходов, смета цеховых расходов, смета общехозяственных расходов, расчет налогов, расчет амортизации,расчет среднегодовой стоимости, калькуляция себестоимости, расчет расходов на оплату труда, расчет нормативной численности, расчет налогов на имущество, расчет балансовой прибыли, бухгалтерская отчетность (форма 1-5), форма 5-з, форма 1-п, форма П-3, форма С-2, форма п-2, форма 2-цп, форма П-4, форма 46-э, производственная программа, сметы на текущий и капитальный ремонт оборудования, ведомости дефектации, учетная политика, графики ППР, договоры на поставку оборудования, договоры подряда на ремонт оборудования, локальные сметы на ремонт оборудования, счета-фактуры на подрядные работы,  договора поставки оборудования.</t>
  </si>
  <si>
    <t>VI</t>
  </si>
  <si>
    <t>Расчет тарифов произведен регулируемой организацией по формам нормативно-методических документов</t>
  </si>
  <si>
    <t>VII</t>
  </si>
  <si>
    <t xml:space="preserve">Материалы, представленные организацией для установления тарифа на услуги по передаче электрической энергии, признаны достоверными </t>
  </si>
  <si>
    <t>VIII</t>
  </si>
  <si>
    <t>Оценка финансового состояния организации</t>
  </si>
  <si>
    <t>Наименование показателей</t>
  </si>
  <si>
    <t>Код строки</t>
  </si>
  <si>
    <t>2009 год</t>
  </si>
  <si>
    <t>2010 год</t>
  </si>
  <si>
    <t>Показатели</t>
  </si>
  <si>
    <t>Норма</t>
  </si>
  <si>
    <t>Значение</t>
  </si>
  <si>
    <t>Примечание</t>
  </si>
  <si>
    <t>Основные средства, тыс.руб.</t>
  </si>
  <si>
    <t>639363</t>
  </si>
  <si>
    <t>Коэффициент текущей ликвидности</t>
  </si>
  <si>
    <t>1-2</t>
  </si>
  <si>
    <t>Долгосрочные финансовые вложения, тыс.руб.</t>
  </si>
  <si>
    <t>303690</t>
  </si>
  <si>
    <t>Деьиторская задолженность, тыс.руб</t>
  </si>
  <si>
    <t>230</t>
  </si>
  <si>
    <t>0</t>
  </si>
  <si>
    <t>Коэффициент автономии (независимости)</t>
  </si>
  <si>
    <t>0,5-0,7</t>
  </si>
  <si>
    <t>Дебиторская задолженность, тыс.руб.</t>
  </si>
  <si>
    <t>1139336</t>
  </si>
  <si>
    <t>Оборотные активы, тыс.руб.</t>
  </si>
  <si>
    <t>290</t>
  </si>
  <si>
    <t>2198962</t>
  </si>
  <si>
    <t>Чистые активы</t>
  </si>
  <si>
    <t>&gt;0</t>
  </si>
  <si>
    <t>Кредиторская задолженность, тыс.руб.</t>
  </si>
  <si>
    <t>798771</t>
  </si>
  <si>
    <t>Доходы будущих периодов, тыс.руб.</t>
  </si>
  <si>
    <t>640</t>
  </si>
  <si>
    <t>Оборочиваемость дебиторки</t>
  </si>
  <si>
    <t>40</t>
  </si>
  <si>
    <t>Краткосрочные обязательства, тыс.руб</t>
  </si>
  <si>
    <t>690</t>
  </si>
  <si>
    <t>1653528</t>
  </si>
  <si>
    <t>Уставный капитал, тыс.руб.</t>
  </si>
  <si>
    <t>27</t>
  </si>
  <si>
    <t>Оборочиваемость кредиторки</t>
  </si>
  <si>
    <t>Нераспределенная прибыль, тыс.руб.</t>
  </si>
  <si>
    <t>470</t>
  </si>
  <si>
    <t>1280894</t>
  </si>
  <si>
    <t>Баланс, тыс.руб.</t>
  </si>
  <si>
    <t>700</t>
  </si>
  <si>
    <t>3437985</t>
  </si>
  <si>
    <t>Соотношение дебиторки и кредиторки</t>
  </si>
  <si>
    <t>&gt;1</t>
  </si>
  <si>
    <t>Выручка от реализации, тыс.руб.</t>
  </si>
  <si>
    <t>010</t>
  </si>
  <si>
    <t>4457491</t>
  </si>
  <si>
    <t>Себестоимость реализации, тыс.руб.</t>
  </si>
  <si>
    <t>020</t>
  </si>
  <si>
    <t>3334590</t>
  </si>
  <si>
    <t>Прибыль от продаж, тыс.руб.</t>
  </si>
  <si>
    <t>050</t>
  </si>
  <si>
    <t>364291</t>
  </si>
  <si>
    <t>Чистая прибыль, тыс.руб.</t>
  </si>
  <si>
    <t>190</t>
  </si>
  <si>
    <t>149970</t>
  </si>
  <si>
    <t>IX</t>
  </si>
  <si>
    <t>Расчет тарифов на услуги по передаче электрической энергии произведен на основе долгосрочных параметров регулирования</t>
  </si>
  <si>
    <t>X</t>
  </si>
  <si>
    <t>№</t>
  </si>
  <si>
    <t>2011 год</t>
  </si>
  <si>
    <t>Расчетный период 2012-2015 годы</t>
  </si>
  <si>
    <t>п/п</t>
  </si>
  <si>
    <t>Статьи затрат</t>
  </si>
  <si>
    <t>Ед.изм</t>
  </si>
  <si>
    <t>Утверждено</t>
  </si>
  <si>
    <t>Факт</t>
  </si>
  <si>
    <t>Базовый</t>
  </si>
  <si>
    <t>Предложение организации</t>
  </si>
  <si>
    <t>Расчет РЭК</t>
  </si>
  <si>
    <t>2012 год</t>
  </si>
  <si>
    <t>изменение к 2012 г.</t>
  </si>
  <si>
    <t>2013 год</t>
  </si>
  <si>
    <t>2014 год</t>
  </si>
  <si>
    <t>изменение к 2011</t>
  </si>
  <si>
    <t xml:space="preserve">с 01 января </t>
  </si>
  <si>
    <t>с 01 июля</t>
  </si>
  <si>
    <t>средн.</t>
  </si>
  <si>
    <t>дек. к дек.</t>
  </si>
  <si>
    <t>в среднем за год</t>
  </si>
  <si>
    <t>к баз.</t>
  </si>
  <si>
    <t>Натуральные показатели</t>
  </si>
  <si>
    <t>Поступление э/э в сеть, в том числе:</t>
  </si>
  <si>
    <t>млн.кВтч</t>
  </si>
  <si>
    <t>Баланс на 2012 год согласован с филиалом ОАО "МРСК Урала" - "Пермэнерго"</t>
  </si>
  <si>
    <t>ВН (высокое напряжение)</t>
  </si>
  <si>
    <t>СН1 (среднее первое напряжение)</t>
  </si>
  <si>
    <t>СН2 (среднее второе напряжение)</t>
  </si>
  <si>
    <t>НН (низкое напряжение)</t>
  </si>
  <si>
    <t>Технологический расход (потери)</t>
  </si>
  <si>
    <t>приказ Минэнерго России не представлен, объем потерь соответветсвует данным формы 3.1. Баланса ЭЭиМ ФСТ России</t>
  </si>
  <si>
    <t>то же в %</t>
  </si>
  <si>
    <t>%</t>
  </si>
  <si>
    <t>Полезный отпуск э/э потребителям, в том числе:</t>
  </si>
  <si>
    <t>Согласно структуре потребления</t>
  </si>
  <si>
    <t>Заявленная мощность потребителей сети</t>
  </si>
  <si>
    <t>МВт</t>
  </si>
  <si>
    <t>Количество часов использования мощности</t>
  </si>
  <si>
    <t>час</t>
  </si>
  <si>
    <t>Энергия на собственные нужды</t>
  </si>
  <si>
    <t>Покупной тариф на технологический расход</t>
  </si>
  <si>
    <t>руб./МВтч</t>
  </si>
  <si>
    <t>Цена энергии с ОРЭМ, с учетом сбытовой надбавки и инфраструктурных расходов субъектов ОРЭ</t>
  </si>
  <si>
    <t>Численность персонала</t>
  </si>
  <si>
    <t>чел.</t>
  </si>
  <si>
    <t>Нормативы численности ППП распределительных электрических сетей, разработанные ОАО «ЦОТэнерго»</t>
  </si>
  <si>
    <t>Средняя заработная плата, руб.</t>
  </si>
  <si>
    <t>руб.</t>
  </si>
  <si>
    <t>В соответствии с прогнозом социально-экономического развития РФ, к=1,051 (в среднем за год)</t>
  </si>
  <si>
    <t>Расчет коэффициента индексации</t>
  </si>
  <si>
    <t>инфляция</t>
  </si>
  <si>
    <t>индекс эффективности операционных расходов</t>
  </si>
  <si>
    <t>количество активов</t>
  </si>
  <si>
    <t>у.е.</t>
  </si>
  <si>
    <t>Расчет условных единиц оборудования  с учетом характеристики сетей, технических показателей, подтвержденных документально</t>
  </si>
  <si>
    <t>индекс изменения количества активов</t>
  </si>
  <si>
    <t>коэффициент эластичности затрат по росту активов</t>
  </si>
  <si>
    <t>итого коэффициент индексации</t>
  </si>
  <si>
    <t>Показатели качества и надежности</t>
  </si>
  <si>
    <t>показатель уровня надежности оказываемых услуг</t>
  </si>
  <si>
    <t>В соответствии с расчетом показателя уровня надежности услуг</t>
  </si>
  <si>
    <t>показатель уровня качества оказываемых услуг</t>
  </si>
  <si>
    <t>В соответствии с расчетом уровня качества услуг</t>
  </si>
  <si>
    <t>обобщенный показатель уровня надежности и качества оказываемых услуг</t>
  </si>
  <si>
    <t>Расчет подконтрольных расходов</t>
  </si>
  <si>
    <t>Подконтрольные расходы рассчитаны на i-й год долгосрочного периода регулирования на основе долгосрочных параметров регулирования в соответствии с прогнозом социально-экономического развития РФ. При расчете подконтрольных расходов учтены результаты анализа обоснованности расходов, понесенных регулируемой организацией в предыдущем периоде регулирования. Неподконтрольные расходы рассчитаны методом экономически обоснованных расходов в соответствии с прогнозом социально-экономического развития РФ.</t>
  </si>
  <si>
    <t>Материалы</t>
  </si>
  <si>
    <t>тыс.руб.</t>
  </si>
  <si>
    <t>материалы на текущий ремонт и обслуживание в соответсвии с расчетом и отчетными данными за предыдущий период регулирования</t>
  </si>
  <si>
    <t>Работы и услуги производственного характера</t>
  </si>
  <si>
    <t>Затраты на оплату труда</t>
  </si>
  <si>
    <t>нормативная численность персонала - 1 чел, в т.ч. РСС 0,3 чел., средняя заработная плата в базовом году 15 572,67 тыс.руб.</t>
  </si>
  <si>
    <t>Прочие расходы, всего, в том числе:</t>
  </si>
  <si>
    <t>13.1.</t>
  </si>
  <si>
    <t>ремонт основных средств</t>
  </si>
  <si>
    <t>договор на текущий ремонт и обслуживания оборудования с ОАО "МРСК Урала"- "Пермэнерго"</t>
  </si>
  <si>
    <t>13.2.</t>
  </si>
  <si>
    <t>работы и услуги сторонних организаций</t>
  </si>
  <si>
    <t>услуги связи</t>
  </si>
  <si>
    <t>в соответствии с представленными документами</t>
  </si>
  <si>
    <t>затраты на охрану и пожарную безопасность</t>
  </si>
  <si>
    <t>в соответствии с расчетом и представленными документами</t>
  </si>
  <si>
    <t>затраты на юридические и информационные услуги</t>
  </si>
  <si>
    <t xml:space="preserve">транспортные услуги </t>
  </si>
  <si>
    <t>прочие услуги сторонних организаций</t>
  </si>
  <si>
    <t>13.3.</t>
  </si>
  <si>
    <t>расходы на коммандировки и представительские</t>
  </si>
  <si>
    <t>13.4.</t>
  </si>
  <si>
    <t>расходы на подготовку кадров</t>
  </si>
  <si>
    <t>13.5.</t>
  </si>
  <si>
    <t xml:space="preserve">расходы на обеспечение нормальных условий труда </t>
  </si>
  <si>
    <t>13.6.</t>
  </si>
  <si>
    <t>расходы на страхование</t>
  </si>
  <si>
    <t>13.7.</t>
  </si>
  <si>
    <t>другие прочие расходы</t>
  </si>
  <si>
    <t>Затраты из прибыли, всего, в том числе:</t>
  </si>
  <si>
    <t>14.1.</t>
  </si>
  <si>
    <t>прибыль на социальное развитие</t>
  </si>
  <si>
    <t>в соответствии с расчетом</t>
  </si>
  <si>
    <t>14.2.</t>
  </si>
  <si>
    <t>прибыль на прочие цели</t>
  </si>
  <si>
    <t>Итого подконтрольных расходов</t>
  </si>
  <si>
    <t>Расчет неподконтрольных расходов</t>
  </si>
  <si>
    <t>Электроэнергия на хозяйственные нужды</t>
  </si>
  <si>
    <t>Теплоэнергия</t>
  </si>
  <si>
    <t>Аренда и лизинг</t>
  </si>
  <si>
    <t>Налоги, всего, в том числе:</t>
  </si>
  <si>
    <t>19.1.</t>
  </si>
  <si>
    <t>плата за землю</t>
  </si>
  <si>
    <t>расчет части налога, относимого на услуги по передаче электроэнергии</t>
  </si>
  <si>
    <t>19.2.</t>
  </si>
  <si>
    <t>налог на имущество</t>
  </si>
  <si>
    <t>19.3.</t>
  </si>
  <si>
    <t>прочие налоги и сборы</t>
  </si>
  <si>
    <t>В соответствии с расчетом</t>
  </si>
  <si>
    <t>Отчисления на социальные нужды</t>
  </si>
  <si>
    <t>Ставка ЕСН - 34,0%, уведомление ФСС (с учетом регресса)</t>
  </si>
  <si>
    <t>Прочие неподконтрольные расходы</t>
  </si>
  <si>
    <t>Амортизация</t>
  </si>
  <si>
    <t>В соответствии с расчетом и представленными документами</t>
  </si>
  <si>
    <t>Выпадающие доходы по технологическому присоединению</t>
  </si>
  <si>
    <t>Прибыль на капитальные вложения</t>
  </si>
  <si>
    <t>Налог на прибыль</t>
  </si>
  <si>
    <t>налог на прибыль 15,5%</t>
  </si>
  <si>
    <t>Итого неподконтрольных расходов</t>
  </si>
  <si>
    <t>Выпадающие доходы за исключением выпадающих доходов по технологическому присоединению</t>
  </si>
  <si>
    <t>-</t>
  </si>
  <si>
    <t>в 2013-2014 гг. учтено "сглаживание" в целях формирования равномерного роста ставки за мощность</t>
  </si>
  <si>
    <t>Стоимость электроэнергии на технологический расход</t>
  </si>
  <si>
    <t>Необходимая валовая выручка</t>
  </si>
  <si>
    <t>в том числе:</t>
  </si>
  <si>
    <t>29.1.</t>
  </si>
  <si>
    <t>себестоимость (без учета выпадающих доходов и потерь)</t>
  </si>
  <si>
    <t>29.2.</t>
  </si>
  <si>
    <t>расходы из прибыли</t>
  </si>
  <si>
    <t>29.3.</t>
  </si>
  <si>
    <t xml:space="preserve">затраты на содержание 1 у.е., </t>
  </si>
  <si>
    <t>тыс.руб./уе</t>
  </si>
  <si>
    <t xml:space="preserve">Среднеотпускной тариф </t>
  </si>
  <si>
    <t>справочно:</t>
  </si>
  <si>
    <t>выпадающие (+) или дополнительно полученные доходы (-) в связи с изменением балансовых показателей электрической энергии и мощности</t>
  </si>
  <si>
    <t xml:space="preserve">                                                             </t>
  </si>
  <si>
    <t>НВВ для расчета тарифов с 01.07.2012</t>
  </si>
  <si>
    <t>XI</t>
  </si>
  <si>
    <t>Тарифы на услуги по предаче электрической энергии</t>
  </si>
  <si>
    <t>Индивидуальные тарифы для расчета с ОАО "МРСК Урала" (филиал "Пермэнерго")</t>
  </si>
  <si>
    <t>Одноставочный тариф</t>
  </si>
  <si>
    <t>Двухставочный тариф</t>
  </si>
  <si>
    <t>Ставка за содержание сетей</t>
  </si>
  <si>
    <t>Ставка за оплату потерь</t>
  </si>
  <si>
    <t>руб./МВт в мес.</t>
  </si>
  <si>
    <t xml:space="preserve">   Тарифы 2011 года</t>
  </si>
  <si>
    <t xml:space="preserve">   Тарифы 2012 года</t>
  </si>
  <si>
    <t>Проверка</t>
  </si>
  <si>
    <t xml:space="preserve">средний </t>
  </si>
  <si>
    <t>c 01 января 2012 года</t>
  </si>
  <si>
    <t>с 01 июля 2012 года</t>
  </si>
  <si>
    <t xml:space="preserve">                                                                                            Изменение к 2011, %</t>
  </si>
  <si>
    <t>декабрь к декабрю</t>
  </si>
  <si>
    <t xml:space="preserve"> Тарифы 2013 года</t>
  </si>
  <si>
    <t>c 01 января 2013 года</t>
  </si>
  <si>
    <t>с 01 июля 2013 года</t>
  </si>
  <si>
    <t xml:space="preserve">                                                                                            Изменение к 2012, %</t>
  </si>
  <si>
    <t xml:space="preserve">  Тарифы 2014 года</t>
  </si>
  <si>
    <t>c 01 января 2014 года</t>
  </si>
  <si>
    <t>с 01 июля 2014 года</t>
  </si>
  <si>
    <t xml:space="preserve">                                                                                           Изменение к 2013, %</t>
  </si>
  <si>
    <t>план 2012 январь</t>
  </si>
  <si>
    <t>план 2012 февраль</t>
  </si>
  <si>
    <t>план 2012 март</t>
  </si>
  <si>
    <t>план 2012 апрель</t>
  </si>
  <si>
    <t>план 2012    май</t>
  </si>
  <si>
    <t>план 2012 июнь</t>
  </si>
  <si>
    <t>план 2012         июль</t>
  </si>
  <si>
    <t>план 2012 август</t>
  </si>
  <si>
    <t>план 2012 сентябрь</t>
  </si>
  <si>
    <t>план 2012 октябрь</t>
  </si>
  <si>
    <t>план 2012 ноябрь</t>
  </si>
  <si>
    <t>план 2012 декабрь</t>
  </si>
  <si>
    <t>план 2012 год</t>
  </si>
  <si>
    <t>1 пол.</t>
  </si>
  <si>
    <t>2 пол.</t>
  </si>
  <si>
    <t>Полезный отпуск электрической энергии, млн.кВтч</t>
  </si>
  <si>
    <t>Полезный отпуск электрической мощности, МВт</t>
  </si>
  <si>
    <t>Технологический расход (потери), млн.кВтч</t>
  </si>
  <si>
    <t>Итого полезный отпуск электрической энергии за I полугодие, млн.кВтч</t>
  </si>
  <si>
    <t>Итого полезный отпуск электрической мощности за I полугодие, МВт</t>
  </si>
  <si>
    <t>Итого технологического расхода (потерь) за I полугодие, млн.кВтч</t>
  </si>
  <si>
    <t>Итого полезный отпуск электрической энергии за II полугодие, млн.кВтч</t>
  </si>
  <si>
    <t>Итого полезный отпуск электрической мощности за II полугодие, МВт</t>
  </si>
  <si>
    <t>Итого технологического расхода (потерь) за II полугодие, млн.кВтч</t>
  </si>
  <si>
    <t>Начальник отдела регулирования энергоснабжающих организаций:</t>
  </si>
  <si>
    <t>Л.В. Титова</t>
  </si>
  <si>
    <t>Консультант отдела регулирования энергоснабжающих организаций:</t>
  </si>
  <si>
    <t>М.М.Гинзбург</t>
  </si>
  <si>
    <r>
      <t>Баланс на 2012 год не согласован с филиалом ОАО "МРСК Урала" - "Пермэнерго", доля в котловом тарифе</t>
    </r>
    <r>
      <rPr>
        <b/>
        <sz val="12"/>
        <rFont val="Times New Roman Cyr"/>
        <family val="0"/>
      </rPr>
      <t xml:space="preserve"> 13,55%</t>
    </r>
  </si>
  <si>
    <r>
      <t>Согласно структуре потребления доля в котловом тарифе</t>
    </r>
    <r>
      <rPr>
        <b/>
        <sz val="12"/>
        <rFont val="Times New Roman Cyr"/>
        <family val="0"/>
      </rPr>
      <t xml:space="preserve"> 13,55%</t>
    </r>
  </si>
</sst>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р_._-;\-* #,##0.00_р_._-;_-* &quot;-&quot;_р_._-;_-@_-"/>
    <numFmt numFmtId="165" formatCode="_-* #,##0.0_р_._-;\-* #,##0.0_р_._-;_-* &quot;-&quot;_р_._-;_-@_-"/>
    <numFmt numFmtId="166" formatCode="_-* #,##0.000_р_._-;\-* #,##0.000_р_._-;_-* &quot;-&quot;??_р_._-;_-@_-"/>
    <numFmt numFmtId="167" formatCode="#,##0.000_ ;\-#,##0.000\ "/>
    <numFmt numFmtId="168" formatCode="#,##0.0_ ;\-#,##0.0\ "/>
    <numFmt numFmtId="169" formatCode="#,##0.000"/>
    <numFmt numFmtId="170" formatCode="_-* #,##0.000_р_._-;\-* #,##0.000_р_._-;_-* &quot;-&quot;???_р_._-;_-@_-"/>
    <numFmt numFmtId="171" formatCode="#,##0.00_ ;\-#,##0.00\ "/>
    <numFmt numFmtId="172" formatCode="_-* #,##0.0_р_._-;\-* #,##0.0_р_._-;_-* &quot;-&quot;??_р_._-;_-@_-"/>
    <numFmt numFmtId="173" formatCode="0.0"/>
    <numFmt numFmtId="174" formatCode="#,##0.0"/>
    <numFmt numFmtId="175" formatCode="_-* #,##0.0000_р_._-;\-* #,##0.0000_р_._-;_-* &quot;-&quot;??_р_._-;_-@_-"/>
    <numFmt numFmtId="176" formatCode="0.000"/>
    <numFmt numFmtId="177" formatCode="_-* #,##0.0_р_._-;\-* #,##0.0_р_._-;_-* &quot;-&quot;?_р_._-;_-@_-"/>
    <numFmt numFmtId="178" formatCode="0.0%"/>
    <numFmt numFmtId="179" formatCode="0.0%_);\(0.0%\)"/>
    <numFmt numFmtId="180" formatCode="#,##0_);[Red]\(#,##0\)"/>
    <numFmt numFmtId="181" formatCode="General_)"/>
    <numFmt numFmtId="182" formatCode="_-* #,##0&quot;đ.&quot;_-;\-* #,##0&quot;đ.&quot;_-;_-* &quot;-&quot;&quot;đ.&quot;_-;_-@_-"/>
    <numFmt numFmtId="183" formatCode="_-* #,##0.00&quot;đ.&quot;_-;\-* #,##0.00&quot;đ.&quot;_-;_-* &quot;-&quot;??&quot;đ.&quot;_-;_-@_-"/>
    <numFmt numFmtId="184" formatCode="_-* #,##0_$_-;\-* #,##0_$_-;_-* &quot;-&quot;_$_-;_-@_-"/>
    <numFmt numFmtId="185" formatCode="_-* #,##0.00_$_-;\-* #,##0.00_$_-;_-* &quot;-&quot;??_$_-;_-@_-"/>
    <numFmt numFmtId="186" formatCode="&quot;$&quot;#,##0_);[Red]\(&quot;$&quot;#,##0\)"/>
    <numFmt numFmtId="187" formatCode="_-* #,##0.00&quot;$&quot;_-;\-* #,##0.00&quot;$&quot;_-;_-* &quot;-&quot;??&quot;$&quot;_-;_-@_-"/>
    <numFmt numFmtId="188" formatCode="\$#,##0\ ;\(\$#,##0\)"/>
    <numFmt numFmtId="189" formatCode="_-* #,##0.00[$€-1]_-;\-* #,##0.00[$€-1]_-;_-* &quot;-&quot;??[$€-1]_-"/>
    <numFmt numFmtId="190" formatCode="#,##0_);[Blue]\(#,##0\)"/>
    <numFmt numFmtId="191" formatCode="_-* #,##0_đ_._-;\-* #,##0_đ_._-;_-* &quot;-&quot;_đ_._-;_-@_-"/>
    <numFmt numFmtId="192" formatCode="_-* #,##0.00_đ_._-;\-* #,##0.00_đ_._-;_-* &quot;-&quot;??_đ_._-;_-@_-"/>
    <numFmt numFmtId="193" formatCode="_-* #,##0\ _р_._-;\-* #,##0\ _р_._-;_-* &quot;-&quot;\ _р_._-;_-@_-"/>
    <numFmt numFmtId="194" formatCode="_-* #,##0.00\ _р_._-;\-* #,##0.00\ _р_._-;_-* &quot;-&quot;??\ _р_._-;_-@_-"/>
  </numFmts>
  <fonts count="91">
    <font>
      <sz val="10"/>
      <name val="Arial Cyr"/>
      <family val="0"/>
    </font>
    <font>
      <sz val="11"/>
      <color indexed="8"/>
      <name val="Calibri"/>
      <family val="2"/>
    </font>
    <font>
      <b/>
      <sz val="18"/>
      <name val="Times New Roman"/>
      <family val="1"/>
    </font>
    <font>
      <sz val="10"/>
      <name val="Times New Roman Cyr"/>
      <family val="1"/>
    </font>
    <font>
      <b/>
      <sz val="24"/>
      <name val="Times New Roman"/>
      <family val="1"/>
    </font>
    <font>
      <b/>
      <sz val="20"/>
      <name val="Times New Roman"/>
      <family val="1"/>
    </font>
    <font>
      <b/>
      <sz val="28"/>
      <name val="Times New Roman"/>
      <family val="1"/>
    </font>
    <font>
      <b/>
      <sz val="16"/>
      <name val="Times New Roman Cyr"/>
      <family val="0"/>
    </font>
    <font>
      <sz val="18"/>
      <name val="Times New Roman Cyr"/>
      <family val="1"/>
    </font>
    <font>
      <sz val="14"/>
      <name val="Times New Roman Cyr"/>
      <family val="1"/>
    </font>
    <font>
      <sz val="18"/>
      <name val="Times New Roman"/>
      <family val="1"/>
    </font>
    <font>
      <sz val="16"/>
      <name val="Times New Roman Cyr"/>
      <family val="1"/>
    </font>
    <font>
      <sz val="14"/>
      <name val="Times New Roman"/>
      <family val="1"/>
    </font>
    <font>
      <sz val="16"/>
      <name val="Times New Roman"/>
      <family val="1"/>
    </font>
    <font>
      <b/>
      <sz val="16"/>
      <name val="Times New Roman"/>
      <family val="1"/>
    </font>
    <font>
      <b/>
      <sz val="10"/>
      <name val="Times New Roman"/>
      <family val="1"/>
    </font>
    <font>
      <b/>
      <sz val="14"/>
      <name val="Times New Roman"/>
      <family val="1"/>
    </font>
    <font>
      <b/>
      <sz val="18"/>
      <name val="Times New Roman Cyr"/>
      <family val="0"/>
    </font>
    <font>
      <b/>
      <sz val="22"/>
      <name val="Times New Roman Cyr"/>
      <family val="0"/>
    </font>
    <font>
      <i/>
      <sz val="18"/>
      <name val="Times New Roman Cyr"/>
      <family val="0"/>
    </font>
    <font>
      <sz val="12"/>
      <name val="Times New Roman Cyr"/>
      <family val="1"/>
    </font>
    <font>
      <i/>
      <sz val="12"/>
      <name val="Times New Roman Cyr"/>
      <family val="0"/>
    </font>
    <font>
      <sz val="8"/>
      <name val="Arial"/>
      <family val="2"/>
    </font>
    <font>
      <sz val="8"/>
      <color indexed="12"/>
      <name val="Arial"/>
      <family val="2"/>
    </font>
    <font>
      <sz val="10"/>
      <name val="Helv"/>
      <family val="0"/>
    </font>
    <font>
      <sz val="1"/>
      <color indexed="8"/>
      <name val="Courier"/>
      <family val="3"/>
    </font>
    <font>
      <b/>
      <sz val="1"/>
      <color indexed="8"/>
      <name val="Courier"/>
      <family val="3"/>
    </font>
    <font>
      <sz val="11"/>
      <color indexed="9"/>
      <name val="Calibri"/>
      <family val="2"/>
    </font>
    <font>
      <u val="single"/>
      <sz val="10"/>
      <color indexed="12"/>
      <name val="Courier"/>
      <family val="3"/>
    </font>
    <font>
      <sz val="11"/>
      <color indexed="20"/>
      <name val="Calibri"/>
      <family val="2"/>
    </font>
    <font>
      <b/>
      <sz val="11"/>
      <color indexed="52"/>
      <name val="Calibri"/>
      <family val="2"/>
    </font>
    <font>
      <b/>
      <sz val="11"/>
      <color indexed="9"/>
      <name val="Calibri"/>
      <family val="2"/>
    </font>
    <font>
      <sz val="10"/>
      <name val="Arial"/>
      <family val="2"/>
    </font>
    <font>
      <sz val="10"/>
      <color indexed="24"/>
      <name val="Arial"/>
      <family val="2"/>
    </font>
    <font>
      <b/>
      <sz val="10"/>
      <color indexed="12"/>
      <name val="Arial Cyr"/>
      <family val="2"/>
    </font>
    <font>
      <sz val="10"/>
      <name val="MS Sans Serif"/>
      <family val="2"/>
    </font>
    <font>
      <sz val="8"/>
      <name val="Arial Cyr"/>
      <family val="0"/>
    </font>
    <font>
      <u val="single"/>
      <sz val="8"/>
      <color indexed="12"/>
      <name val="Arial Cyr"/>
      <family val="0"/>
    </font>
    <font>
      <i/>
      <sz val="11"/>
      <color indexed="23"/>
      <name val="Calibri"/>
      <family val="2"/>
    </font>
    <font>
      <sz val="11"/>
      <color indexed="17"/>
      <name val="Calibri"/>
      <family val="2"/>
    </font>
    <font>
      <b/>
      <sz val="10"/>
      <color indexed="18"/>
      <name val="Arial Cyr"/>
      <family val="0"/>
    </font>
    <font>
      <b/>
      <sz val="18"/>
      <color indexed="24"/>
      <name val="Arial"/>
      <family val="2"/>
    </font>
    <font>
      <b/>
      <sz val="12"/>
      <color indexed="24"/>
      <name val="Arial"/>
      <family val="2"/>
    </font>
    <font>
      <b/>
      <sz val="11"/>
      <color indexed="56"/>
      <name val="Calibri"/>
      <family val="2"/>
    </font>
    <font>
      <b/>
      <sz val="8"/>
      <name val="Arial Cyr"/>
      <family val="0"/>
    </font>
    <font>
      <sz val="10"/>
      <name val="Courier"/>
      <family val="3"/>
    </font>
    <font>
      <u val="single"/>
      <sz val="10"/>
      <color indexed="36"/>
      <name val="Courier"/>
      <family val="3"/>
    </font>
    <font>
      <sz val="11"/>
      <color indexed="62"/>
      <name val="Calibri"/>
      <family val="2"/>
    </font>
    <font>
      <sz val="11"/>
      <color indexed="52"/>
      <name val="Calibri"/>
      <family val="2"/>
    </font>
    <font>
      <sz val="11"/>
      <color indexed="60"/>
      <name val="Calibri"/>
      <family val="2"/>
    </font>
    <font>
      <sz val="8"/>
      <name val="Helv"/>
      <family val="0"/>
    </font>
    <font>
      <b/>
      <sz val="11"/>
      <color indexed="63"/>
      <name val="Calibri"/>
      <family val="2"/>
    </font>
    <font>
      <b/>
      <sz val="10"/>
      <color indexed="8"/>
      <name val="Arial"/>
      <family val="2"/>
    </font>
    <font>
      <sz val="6"/>
      <color indexed="8"/>
      <name val="Arial"/>
      <family val="2"/>
    </font>
    <font>
      <b/>
      <sz val="9"/>
      <color indexed="8"/>
      <name val="Arial"/>
      <family val="2"/>
    </font>
    <font>
      <b/>
      <sz val="6"/>
      <color indexed="8"/>
      <name val="Arial"/>
      <family val="2"/>
    </font>
    <font>
      <sz val="9"/>
      <color indexed="8"/>
      <name val="Arial"/>
      <family val="2"/>
    </font>
    <font>
      <sz val="7"/>
      <color indexed="8"/>
      <name val="Arial"/>
      <family val="2"/>
    </font>
    <font>
      <sz val="10"/>
      <color indexed="12"/>
      <name val="Arial"/>
      <family val="2"/>
    </font>
    <font>
      <b/>
      <sz val="11"/>
      <color indexed="17"/>
      <name val="Arial"/>
      <family val="2"/>
    </font>
    <font>
      <sz val="5"/>
      <color indexed="8"/>
      <name val="Arial"/>
      <family val="2"/>
    </font>
    <font>
      <sz val="10"/>
      <color indexed="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8"/>
      <color indexed="9"/>
      <name val="Arial Cyr"/>
      <family val="0"/>
    </font>
    <font>
      <b/>
      <sz val="18"/>
      <color indexed="56"/>
      <name val="Cambria"/>
      <family val="2"/>
    </font>
    <font>
      <sz val="11"/>
      <color indexed="10"/>
      <name val="Calibri"/>
      <family val="2"/>
    </font>
    <font>
      <b/>
      <sz val="14"/>
      <name val="Franklin Gothic Medium"/>
      <family val="2"/>
    </font>
    <font>
      <b/>
      <sz val="9"/>
      <name val="Tahoma"/>
      <family val="2"/>
    </font>
    <font>
      <sz val="9"/>
      <name val="Tahoma"/>
      <family val="2"/>
    </font>
    <font>
      <b/>
      <sz val="14"/>
      <name val="Arial Cyr"/>
      <family val="2"/>
    </font>
    <font>
      <sz val="12"/>
      <name val="Arial"/>
      <family val="2"/>
    </font>
    <font>
      <b/>
      <sz val="12"/>
      <name val="Arial"/>
      <family val="2"/>
    </font>
    <font>
      <b/>
      <sz val="14"/>
      <name val="Arial"/>
      <family val="2"/>
    </font>
    <font>
      <sz val="11"/>
      <name val="Times New Roman Cyr"/>
      <family val="1"/>
    </font>
    <font>
      <sz val="12"/>
      <color indexed="24"/>
      <name val="Arial"/>
      <family val="2"/>
    </font>
    <font>
      <b/>
      <sz val="15"/>
      <color indexed="56"/>
      <name val="Calibri"/>
      <family val="2"/>
    </font>
    <font>
      <b/>
      <sz val="13"/>
      <color indexed="56"/>
      <name val="Calibri"/>
      <family val="2"/>
    </font>
    <font>
      <b/>
      <sz val="11"/>
      <color indexed="8"/>
      <name val="Calibri"/>
      <family val="2"/>
    </font>
    <font>
      <b/>
      <i/>
      <sz val="12"/>
      <name val="Times New Roman Cyr"/>
      <family val="0"/>
    </font>
    <font>
      <i/>
      <u val="single"/>
      <sz val="12"/>
      <name val="Times New Roman Cyr"/>
      <family val="1"/>
    </font>
    <font>
      <b/>
      <sz val="12"/>
      <name val="Times New Roman Cyr"/>
      <family val="1"/>
    </font>
    <font>
      <i/>
      <sz val="12"/>
      <color indexed="12"/>
      <name val="Times New Roman Cyr"/>
      <family val="0"/>
    </font>
    <font>
      <sz val="12"/>
      <name val="Times New Roman"/>
      <family val="1"/>
    </font>
    <font>
      <sz val="12"/>
      <color indexed="10"/>
      <name val="Times New Roman Cyr"/>
      <family val="0"/>
    </font>
    <font>
      <sz val="12"/>
      <name val="Arial Cyr"/>
      <family val="0"/>
    </font>
    <font>
      <sz val="12"/>
      <color indexed="8"/>
      <name val="Times New Roman Cyr"/>
      <family val="1"/>
    </font>
    <font>
      <b/>
      <sz val="12"/>
      <color indexed="8"/>
      <name val="Times New Roman Cyr"/>
      <family val="0"/>
    </font>
    <font>
      <sz val="12"/>
      <color indexed="9"/>
      <name val="Times New Roman Cyr"/>
      <family val="1"/>
    </font>
  </fonts>
  <fills count="32">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8"/>
        <bgColor indexed="64"/>
      </patternFill>
    </fill>
    <fill>
      <patternFill patternType="solid">
        <fgColor indexed="41"/>
        <bgColor indexed="64"/>
      </patternFill>
    </fill>
  </fills>
  <borders count="94">
    <border>
      <left/>
      <right/>
      <top/>
      <bottom/>
      <diagonal/>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right/>
      <top style="double"/>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border>
    <border>
      <left style="thin"/>
      <right style="thin"/>
      <top style="thin"/>
      <bottom style="thin"/>
    </border>
    <border>
      <left>
        <color indexed="63"/>
      </left>
      <right>
        <color indexed="63"/>
      </right>
      <top style="thin">
        <color indexed="62"/>
      </top>
      <bottom style="double">
        <color indexed="62"/>
      </bottom>
    </border>
    <border>
      <left/>
      <right style="thin"/>
      <top/>
      <bottom/>
    </border>
    <border>
      <left>
        <color indexed="63"/>
      </left>
      <right>
        <color indexed="63"/>
      </right>
      <top>
        <color indexed="63"/>
      </top>
      <bottom style="double">
        <color indexed="52"/>
      </bottom>
    </border>
    <border>
      <left style="medium"/>
      <right style="thin"/>
      <top style="medium"/>
      <bottom style="thin"/>
    </border>
    <border>
      <left style="thin"/>
      <right style="medium"/>
      <top style="medium"/>
      <bottom style="thin"/>
    </border>
    <border>
      <left style="thin"/>
      <right/>
      <top style="thin"/>
      <bottom style="thin"/>
    </border>
    <border>
      <left/>
      <right/>
      <top style="thin"/>
      <bottom style="thin"/>
    </border>
    <border>
      <left style="thin"/>
      <right/>
      <top/>
      <bottom/>
    </border>
    <border>
      <left style="thin"/>
      <right style="thin"/>
      <top/>
      <bottom/>
    </border>
    <border>
      <left/>
      <right/>
      <top style="thin"/>
      <bottom/>
    </border>
    <border>
      <left style="thin"/>
      <right style="thin"/>
      <top/>
      <bottom style="thin"/>
    </border>
    <border>
      <left style="thin"/>
      <right/>
      <top/>
      <bottom style="thin"/>
    </border>
    <border>
      <left/>
      <right/>
      <top/>
      <bottom style="thin"/>
    </border>
    <border>
      <left/>
      <right/>
      <top/>
      <bottom style="medium"/>
    </border>
    <border>
      <left/>
      <right style="thin"/>
      <top/>
      <bottom style="thin"/>
    </border>
    <border>
      <left style="thin"/>
      <right/>
      <top style="thin"/>
      <bottom/>
    </border>
    <border>
      <left/>
      <right style="thin"/>
      <top style="thin"/>
      <bottom/>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right/>
      <top style="medium"/>
      <bottom/>
    </border>
    <border>
      <left style="thin"/>
      <right style="medium"/>
      <top style="medium"/>
      <bottom/>
    </border>
    <border>
      <left style="medium"/>
      <right style="thin"/>
      <top/>
      <bottom/>
    </border>
    <border>
      <left style="thin"/>
      <right style="thin"/>
      <top style="thin"/>
      <bottom/>
    </border>
    <border>
      <left/>
      <right/>
      <top style="thin"/>
      <bottom style="medium"/>
    </border>
    <border>
      <left style="thin"/>
      <right style="medium"/>
      <top/>
      <bottom/>
    </border>
    <border>
      <left style="medium"/>
      <right style="medium"/>
      <top style="medium"/>
      <bottom/>
    </border>
    <border>
      <left style="medium"/>
      <right style="thin"/>
      <top style="thin"/>
      <bottom/>
    </border>
    <border>
      <left style="medium"/>
      <right/>
      <top/>
      <bottom style="thin"/>
    </border>
    <border>
      <left/>
      <right style="medium"/>
      <top/>
      <bottom style="thin"/>
    </border>
    <border>
      <left style="medium"/>
      <right style="medium"/>
      <top/>
      <bottom style="thin"/>
    </border>
    <border>
      <left style="medium"/>
      <right style="thin"/>
      <top/>
      <bottom style="thin"/>
    </border>
    <border>
      <left style="thin"/>
      <right style="medium"/>
      <top/>
      <bottom style="thin"/>
    </border>
    <border>
      <left style="medium"/>
      <right style="thin"/>
      <top style="thin"/>
      <bottom style="medium"/>
    </border>
    <border>
      <left style="thin"/>
      <right/>
      <top/>
      <bottom style="medium"/>
    </border>
    <border>
      <left style="thin"/>
      <right/>
      <top style="thin"/>
      <bottom style="medium"/>
    </border>
    <border>
      <left style="thin"/>
      <right style="thin"/>
      <top style="thin"/>
      <bottom style="medium"/>
    </border>
    <border>
      <left style="medium"/>
      <right style="medium"/>
      <top style="thin"/>
      <bottom style="medium"/>
    </border>
    <border>
      <left/>
      <right style="medium"/>
      <top style="thin"/>
      <bottom style="medium"/>
    </border>
    <border>
      <left/>
      <right style="thin"/>
      <top style="thin"/>
      <bottom style="medium"/>
    </border>
    <border>
      <left style="thin"/>
      <right style="thin"/>
      <top style="medium"/>
      <bottom style="thin"/>
    </border>
    <border>
      <left style="medium"/>
      <right style="medium"/>
      <top style="medium"/>
      <bottom style="thin"/>
    </border>
    <border>
      <left/>
      <right style="medium"/>
      <top style="medium"/>
      <bottom style="thin"/>
    </border>
    <border>
      <left style="medium"/>
      <right style="thin"/>
      <top style="thin"/>
      <bottom style="thin"/>
    </border>
    <border>
      <left style="medium"/>
      <right style="medium"/>
      <top style="thin"/>
      <bottom style="thin"/>
    </border>
    <border>
      <left/>
      <right style="medium"/>
      <top style="thin"/>
      <bottom style="thin"/>
    </border>
    <border>
      <left style="thin"/>
      <right style="medium"/>
      <top style="thin"/>
      <bottom/>
    </border>
    <border>
      <left style="medium"/>
      <right/>
      <top style="thin"/>
      <bottom style="thin"/>
    </border>
    <border>
      <left style="thin"/>
      <right style="thin"/>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style="medium"/>
      <top/>
      <bottom/>
    </border>
    <border>
      <left style="medium"/>
      <right/>
      <top/>
      <bottom style="medium"/>
    </border>
    <border>
      <left style="medium"/>
      <right style="thin"/>
      <top style="medium"/>
      <bottom style="medium"/>
    </border>
    <border>
      <left style="thin"/>
      <right/>
      <top style="medium"/>
      <bottom style="medium"/>
    </border>
    <border>
      <left style="medium"/>
      <right style="medium"/>
      <top style="medium"/>
      <bottom style="medium"/>
    </border>
    <border>
      <left/>
      <right style="medium"/>
      <top style="medium"/>
      <bottom style="medium"/>
    </border>
    <border>
      <left/>
      <right style="thin"/>
      <top style="medium"/>
      <bottom/>
    </border>
    <border>
      <left/>
      <right style="thin"/>
      <top/>
      <bottom style="medium"/>
    </border>
    <border>
      <left style="thin"/>
      <right style="medium"/>
      <top style="thin"/>
      <bottom style="thin"/>
    </border>
    <border>
      <left style="medium"/>
      <right/>
      <top style="medium"/>
      <bottom style="thin"/>
    </border>
    <border>
      <left style="thin"/>
      <right style="medium"/>
      <top style="thin"/>
      <bottom style="medium"/>
    </border>
    <border>
      <left style="thin"/>
      <right style="thin"/>
      <top/>
      <bottom style="medium"/>
    </border>
    <border>
      <left style="medium"/>
      <right style="thin"/>
      <top/>
      <bottom style="medium"/>
    </border>
    <border>
      <left style="thin"/>
      <right style="thin"/>
      <top style="medium"/>
      <bottom/>
    </border>
    <border>
      <left style="medium"/>
      <right style="medium"/>
      <top style="thin"/>
      <bottom/>
    </border>
    <border>
      <left style="medium"/>
      <right/>
      <top style="thin"/>
      <bottom/>
    </border>
    <border>
      <left/>
      <right style="medium"/>
      <top style="thin"/>
      <bottom/>
    </border>
    <border>
      <left style="medium"/>
      <right/>
      <top style="thin"/>
      <bottom style="medium"/>
    </border>
    <border>
      <left style="medium"/>
      <right style="medium"/>
      <top/>
      <bottom style="medium"/>
    </border>
    <border>
      <left/>
      <right style="medium"/>
      <top/>
      <bottom style="medium"/>
    </border>
    <border>
      <left style="medium"/>
      <right/>
      <top style="medium"/>
      <bottom style="medium"/>
    </border>
    <border>
      <left/>
      <right style="thin"/>
      <top style="medium"/>
      <bottom style="medium"/>
    </border>
    <border>
      <left style="thin"/>
      <right style="medium"/>
      <top style="medium"/>
      <bottom style="medium"/>
    </border>
  </borders>
  <cellStyleXfs count="2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2" fillId="0" borderId="0">
      <alignment vertical="top"/>
      <protection/>
    </xf>
    <xf numFmtId="178" fontId="23" fillId="0" borderId="0">
      <alignment vertical="top"/>
      <protection/>
    </xf>
    <xf numFmtId="179" fontId="23" fillId="2" borderId="0">
      <alignment vertical="top"/>
      <protection/>
    </xf>
    <xf numFmtId="178" fontId="23" fillId="3" borderId="0">
      <alignment vertical="top"/>
      <protection/>
    </xf>
    <xf numFmtId="180" fontId="22" fillId="0" borderId="0">
      <alignment vertical="top"/>
      <protection/>
    </xf>
    <xf numFmtId="180" fontId="22" fillId="0" borderId="0">
      <alignment vertical="top"/>
      <protection/>
    </xf>
    <xf numFmtId="0" fontId="24" fillId="0" borderId="0">
      <alignment/>
      <protection/>
    </xf>
    <xf numFmtId="0" fontId="24" fillId="0" borderId="0">
      <alignment/>
      <protection/>
    </xf>
    <xf numFmtId="180" fontId="22" fillId="0" borderId="0">
      <alignment vertical="top"/>
      <protection/>
    </xf>
    <xf numFmtId="0" fontId="24" fillId="0" borderId="0">
      <alignment/>
      <protection/>
    </xf>
    <xf numFmtId="0" fontId="24" fillId="0" borderId="0">
      <alignment/>
      <protection/>
    </xf>
    <xf numFmtId="0" fontId="24" fillId="0" borderId="0">
      <alignment/>
      <protection/>
    </xf>
    <xf numFmtId="180" fontId="22" fillId="0" borderId="0">
      <alignment vertical="top"/>
      <protection/>
    </xf>
    <xf numFmtId="0" fontId="24" fillId="0" borderId="0">
      <alignment/>
      <protection/>
    </xf>
    <xf numFmtId="0" fontId="24" fillId="0" borderId="0">
      <alignment/>
      <protection/>
    </xf>
    <xf numFmtId="0" fontId="24" fillId="0" borderId="0">
      <alignment/>
      <protection/>
    </xf>
    <xf numFmtId="180" fontId="22" fillId="0" borderId="0">
      <alignment vertical="top"/>
      <protection/>
    </xf>
    <xf numFmtId="180" fontId="22" fillId="0" borderId="0">
      <alignment vertical="top"/>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5" fillId="0" borderId="1">
      <alignment/>
      <protection locked="0"/>
    </xf>
    <xf numFmtId="44" fontId="25" fillId="0" borderId="0">
      <alignment/>
      <protection locked="0"/>
    </xf>
    <xf numFmtId="44" fontId="25" fillId="0" borderId="0">
      <alignment/>
      <protection locked="0"/>
    </xf>
    <xf numFmtId="44" fontId="25" fillId="0" borderId="0">
      <alignment/>
      <protection locked="0"/>
    </xf>
    <xf numFmtId="0" fontId="26" fillId="0" borderId="0">
      <alignment/>
      <protection locked="0"/>
    </xf>
    <xf numFmtId="0" fontId="26" fillId="0" borderId="0">
      <alignment/>
      <protection locked="0"/>
    </xf>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181" fontId="0" fillId="0" borderId="2">
      <alignment/>
      <protection locked="0"/>
    </xf>
    <xf numFmtId="182" fontId="0" fillId="0" borderId="0" applyFont="0" applyFill="0" applyBorder="0" applyAlignment="0" applyProtection="0"/>
    <xf numFmtId="183" fontId="0" fillId="0" borderId="0" applyFont="0" applyFill="0" applyBorder="0" applyAlignment="0" applyProtection="0"/>
    <xf numFmtId="0" fontId="29" fillId="5" borderId="0" applyNumberFormat="0" applyBorder="0" applyAlignment="0" applyProtection="0"/>
    <xf numFmtId="0" fontId="30" fillId="2" borderId="3" applyNumberFormat="0" applyAlignment="0" applyProtection="0"/>
    <xf numFmtId="0" fontId="31" fillId="21" borderId="4" applyNumberFormat="0" applyAlignment="0" applyProtection="0"/>
    <xf numFmtId="184" fontId="32" fillId="0" borderId="0" applyFont="0" applyFill="0" applyBorder="0" applyAlignment="0" applyProtection="0"/>
    <xf numFmtId="185" fontId="32" fillId="0" borderId="0" applyFont="0" applyFill="0" applyBorder="0" applyAlignment="0" applyProtection="0"/>
    <xf numFmtId="3" fontId="33" fillId="0" borderId="0" applyFont="0" applyFill="0" applyBorder="0" applyAlignment="0" applyProtection="0"/>
    <xf numFmtId="181" fontId="34" fillId="7" borderId="2">
      <alignment/>
      <protection/>
    </xf>
    <xf numFmtId="186" fontId="35" fillId="0" borderId="0" applyFont="0" applyFill="0" applyBorder="0" applyAlignment="0" applyProtection="0"/>
    <xf numFmtId="187" fontId="32" fillId="0" borderId="0" applyFont="0" applyFill="0" applyBorder="0" applyAlignment="0" applyProtection="0"/>
    <xf numFmtId="188" fontId="33" fillId="0" borderId="0" applyFont="0" applyFill="0" applyBorder="0" applyAlignment="0" applyProtection="0"/>
    <xf numFmtId="0" fontId="33" fillId="0" borderId="0" applyFont="0" applyFill="0" applyBorder="0" applyAlignment="0" applyProtection="0"/>
    <xf numFmtId="14" fontId="36" fillId="0" borderId="0">
      <alignment vertical="top"/>
      <protection/>
    </xf>
    <xf numFmtId="180" fontId="37" fillId="0" borderId="0">
      <alignment vertical="top"/>
      <protection/>
    </xf>
    <xf numFmtId="189" fontId="12" fillId="0" borderId="0" applyFont="0" applyFill="0" applyBorder="0" applyAlignment="0" applyProtection="0"/>
    <xf numFmtId="0" fontId="38" fillId="0" borderId="0" applyNumberFormat="0" applyFill="0" applyBorder="0" applyAlignment="0" applyProtection="0"/>
    <xf numFmtId="2" fontId="33" fillId="0" borderId="0" applyFont="0" applyFill="0" applyBorder="0" applyAlignment="0" applyProtection="0"/>
    <xf numFmtId="0" fontId="39" fillId="3" borderId="0" applyNumberFormat="0" applyBorder="0" applyAlignment="0" applyProtection="0"/>
    <xf numFmtId="0" fontId="40" fillId="0" borderId="0">
      <alignment vertical="top"/>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3" fillId="0" borderId="0" applyNumberFormat="0" applyFill="0" applyBorder="0" applyAlignment="0" applyProtection="0"/>
    <xf numFmtId="180" fontId="44" fillId="0" borderId="0">
      <alignment vertical="top"/>
      <protection/>
    </xf>
    <xf numFmtId="181" fontId="45" fillId="0" borderId="0">
      <alignment/>
      <protection/>
    </xf>
    <xf numFmtId="0" fontId="46" fillId="0" borderId="0" applyNumberFormat="0" applyFill="0" applyBorder="0" applyAlignment="0" applyProtection="0"/>
    <xf numFmtId="0" fontId="47" fillId="8" borderId="3" applyNumberFormat="0" applyAlignment="0" applyProtection="0"/>
    <xf numFmtId="180" fontId="23" fillId="0" borderId="0">
      <alignment vertical="top"/>
      <protection/>
    </xf>
    <xf numFmtId="180" fontId="23" fillId="2" borderId="0">
      <alignment vertical="top"/>
      <protection/>
    </xf>
    <xf numFmtId="190" fontId="23" fillId="3" borderId="0">
      <alignment vertical="top"/>
      <protection/>
    </xf>
    <xf numFmtId="0" fontId="48" fillId="0" borderId="6" applyNumberFormat="0" applyFill="0" applyAlignment="0" applyProtection="0"/>
    <xf numFmtId="0" fontId="49" fillId="22" borderId="0" applyNumberFormat="0" applyBorder="0" applyAlignment="0" applyProtection="0"/>
    <xf numFmtId="0" fontId="0" fillId="0" borderId="0">
      <alignment/>
      <protection/>
    </xf>
    <xf numFmtId="0" fontId="50" fillId="0" borderId="0">
      <alignment/>
      <protection/>
    </xf>
    <xf numFmtId="0" fontId="1" fillId="23" borderId="7" applyNumberFormat="0" applyFont="0" applyAlignment="0" applyProtection="0"/>
    <xf numFmtId="191" fontId="0" fillId="0" borderId="0" applyFont="0" applyFill="0" applyBorder="0" applyAlignment="0" applyProtection="0"/>
    <xf numFmtId="192" fontId="0" fillId="0" borderId="0" applyFont="0" applyFill="0" applyBorder="0" applyAlignment="0" applyProtection="0"/>
    <xf numFmtId="0" fontId="51" fillId="2" borderId="8" applyNumberFormat="0" applyAlignment="0" applyProtection="0"/>
    <xf numFmtId="0" fontId="50" fillId="0" borderId="0" applyNumberFormat="0">
      <alignment horizontal="left"/>
      <protection/>
    </xf>
    <xf numFmtId="0" fontId="52" fillId="24" borderId="0">
      <alignment horizontal="center" vertical="top"/>
      <protection/>
    </xf>
    <xf numFmtId="0" fontId="53" fillId="24" borderId="0">
      <alignment horizontal="right" vertical="top"/>
      <protection/>
    </xf>
    <xf numFmtId="0" fontId="54" fillId="3" borderId="0">
      <alignment horizontal="left" vertical="center"/>
      <protection/>
    </xf>
    <xf numFmtId="0" fontId="55" fillId="3" borderId="0">
      <alignment horizontal="right" vertical="top"/>
      <protection/>
    </xf>
    <xf numFmtId="0" fontId="56" fillId="24" borderId="0">
      <alignment horizontal="left" vertical="top"/>
      <protection/>
    </xf>
    <xf numFmtId="0" fontId="57" fillId="24" borderId="0">
      <alignment horizontal="center" vertical="center"/>
      <protection/>
    </xf>
    <xf numFmtId="0" fontId="58" fillId="24" borderId="0">
      <alignment horizontal="center" vertical="center"/>
      <protection/>
    </xf>
    <xf numFmtId="0" fontId="53" fillId="24" borderId="0">
      <alignment horizontal="center" vertical="center"/>
      <protection/>
    </xf>
    <xf numFmtId="0" fontId="59" fillId="24" borderId="0">
      <alignment horizontal="center" vertical="top"/>
      <protection/>
    </xf>
    <xf numFmtId="0" fontId="57" fillId="24" borderId="0">
      <alignment horizontal="right" vertical="top"/>
      <protection/>
    </xf>
    <xf numFmtId="0" fontId="60" fillId="24" borderId="0">
      <alignment horizontal="center" vertical="center"/>
      <protection/>
    </xf>
    <xf numFmtId="0" fontId="53" fillId="24" borderId="0">
      <alignment horizontal="right" vertical="top"/>
      <protection/>
    </xf>
    <xf numFmtId="0" fontId="53" fillId="24" borderId="0">
      <alignment horizontal="left" vertical="top"/>
      <protection/>
    </xf>
    <xf numFmtId="4" fontId="61" fillId="22" borderId="8" applyNumberFormat="0" applyProtection="0">
      <alignment vertical="center"/>
    </xf>
    <xf numFmtId="4" fontId="62" fillId="22" borderId="8" applyNumberFormat="0" applyProtection="0">
      <alignment vertical="center"/>
    </xf>
    <xf numFmtId="4" fontId="61" fillId="22" borderId="8" applyNumberFormat="0" applyProtection="0">
      <alignment horizontal="left" vertical="center" indent="1"/>
    </xf>
    <xf numFmtId="4" fontId="61" fillId="22" borderId="8" applyNumberFormat="0" applyProtection="0">
      <alignment horizontal="left" vertical="center" indent="1"/>
    </xf>
    <xf numFmtId="0" fontId="32" fillId="4" borderId="8" applyNumberFormat="0" applyProtection="0">
      <alignment horizontal="left" vertical="center" indent="1"/>
    </xf>
    <xf numFmtId="4" fontId="61" fillId="5" borderId="8" applyNumberFormat="0" applyProtection="0">
      <alignment horizontal="right" vertical="center"/>
    </xf>
    <xf numFmtId="4" fontId="61" fillId="10" borderId="8" applyNumberFormat="0" applyProtection="0">
      <alignment horizontal="right" vertical="center"/>
    </xf>
    <xf numFmtId="4" fontId="61" fillId="18" borderId="8" applyNumberFormat="0" applyProtection="0">
      <alignment horizontal="right" vertical="center"/>
    </xf>
    <xf numFmtId="4" fontId="61" fillId="12" borderId="8" applyNumberFormat="0" applyProtection="0">
      <alignment horizontal="right" vertical="center"/>
    </xf>
    <xf numFmtId="4" fontId="61" fillId="16" borderId="8" applyNumberFormat="0" applyProtection="0">
      <alignment horizontal="right" vertical="center"/>
    </xf>
    <xf numFmtId="4" fontId="61" fillId="20" borderId="8" applyNumberFormat="0" applyProtection="0">
      <alignment horizontal="right" vertical="center"/>
    </xf>
    <xf numFmtId="4" fontId="61" fillId="19" borderId="8" applyNumberFormat="0" applyProtection="0">
      <alignment horizontal="right" vertical="center"/>
    </xf>
    <xf numFmtId="4" fontId="61" fillId="25" borderId="8" applyNumberFormat="0" applyProtection="0">
      <alignment horizontal="right" vertical="center"/>
    </xf>
    <xf numFmtId="4" fontId="61" fillId="11" borderId="8" applyNumberFormat="0" applyProtection="0">
      <alignment horizontal="right" vertical="center"/>
    </xf>
    <xf numFmtId="4" fontId="52" fillId="26" borderId="8" applyNumberFormat="0" applyProtection="0">
      <alignment horizontal="left" vertical="center" indent="1"/>
    </xf>
    <xf numFmtId="4" fontId="61" fillId="27" borderId="9" applyNumberFormat="0" applyProtection="0">
      <alignment horizontal="left" vertical="center" indent="1"/>
    </xf>
    <xf numFmtId="4" fontId="63" fillId="28" borderId="0" applyNumberFormat="0" applyProtection="0">
      <alignment horizontal="left" vertical="center" indent="1"/>
    </xf>
    <xf numFmtId="0" fontId="32" fillId="4" borderId="8" applyNumberFormat="0" applyProtection="0">
      <alignment horizontal="left" vertical="center" indent="1"/>
    </xf>
    <xf numFmtId="4" fontId="61" fillId="27" borderId="8" applyNumberFormat="0" applyProtection="0">
      <alignment horizontal="left" vertical="center" indent="1"/>
    </xf>
    <xf numFmtId="4" fontId="61" fillId="29" borderId="8" applyNumberFormat="0" applyProtection="0">
      <alignment horizontal="left" vertical="center" indent="1"/>
    </xf>
    <xf numFmtId="0" fontId="32" fillId="29" borderId="8" applyNumberFormat="0" applyProtection="0">
      <alignment horizontal="left" vertical="center" indent="1"/>
    </xf>
    <xf numFmtId="0" fontId="32" fillId="29" borderId="8" applyNumberFormat="0" applyProtection="0">
      <alignment horizontal="left" vertical="center" indent="1"/>
    </xf>
    <xf numFmtId="0" fontId="32" fillId="21" borderId="8" applyNumberFormat="0" applyProtection="0">
      <alignment horizontal="left" vertical="center" indent="1"/>
    </xf>
    <xf numFmtId="0" fontId="32" fillId="21" borderId="8" applyNumberFormat="0" applyProtection="0">
      <alignment horizontal="left" vertical="center" indent="1"/>
    </xf>
    <xf numFmtId="0" fontId="32" fillId="2" borderId="8" applyNumberFormat="0" applyProtection="0">
      <alignment horizontal="left" vertical="center" indent="1"/>
    </xf>
    <xf numFmtId="0" fontId="32" fillId="2" borderId="8" applyNumberFormat="0" applyProtection="0">
      <alignment horizontal="left" vertical="center" indent="1"/>
    </xf>
    <xf numFmtId="0" fontId="32" fillId="4" borderId="8" applyNumberFormat="0" applyProtection="0">
      <alignment horizontal="left" vertical="center" indent="1"/>
    </xf>
    <xf numFmtId="0" fontId="32" fillId="4" borderId="8" applyNumberFormat="0" applyProtection="0">
      <alignment horizontal="left" vertical="center" indent="1"/>
    </xf>
    <xf numFmtId="0" fontId="0" fillId="0" borderId="0">
      <alignment/>
      <protection/>
    </xf>
    <xf numFmtId="4" fontId="61" fillId="23" borderId="8" applyNumberFormat="0" applyProtection="0">
      <alignment vertical="center"/>
    </xf>
    <xf numFmtId="4" fontId="62" fillId="23" borderId="8" applyNumberFormat="0" applyProtection="0">
      <alignment vertical="center"/>
    </xf>
    <xf numFmtId="4" fontId="61" fillId="23" borderId="8" applyNumberFormat="0" applyProtection="0">
      <alignment horizontal="left" vertical="center" indent="1"/>
    </xf>
    <xf numFmtId="4" fontId="61" fillId="23" borderId="8" applyNumberFormat="0" applyProtection="0">
      <alignment horizontal="left" vertical="center" indent="1"/>
    </xf>
    <xf numFmtId="4" fontId="61" fillId="27" borderId="8" applyNumberFormat="0" applyProtection="0">
      <alignment horizontal="right" vertical="center"/>
    </xf>
    <xf numFmtId="4" fontId="62" fillId="27" borderId="8" applyNumberFormat="0" applyProtection="0">
      <alignment horizontal="right" vertical="center"/>
    </xf>
    <xf numFmtId="0" fontId="32" fillId="4" borderId="8" applyNumberFormat="0" applyProtection="0">
      <alignment horizontal="left" vertical="center" indent="1"/>
    </xf>
    <xf numFmtId="0" fontId="32" fillId="4" borderId="8" applyNumberFormat="0" applyProtection="0">
      <alignment horizontal="left" vertical="center" indent="1"/>
    </xf>
    <xf numFmtId="0" fontId="64" fillId="0" borderId="0">
      <alignment/>
      <protection/>
    </xf>
    <xf numFmtId="4" fontId="65" fillId="27" borderId="8" applyNumberFormat="0" applyProtection="0">
      <alignment horizontal="right" vertical="center"/>
    </xf>
    <xf numFmtId="180" fontId="66" fillId="30" borderId="0">
      <alignment horizontal="right" vertical="top"/>
      <protection/>
    </xf>
    <xf numFmtId="0" fontId="67" fillId="0" borderId="0" applyNumberFormat="0" applyFill="0" applyBorder="0" applyAlignment="0" applyProtection="0"/>
    <xf numFmtId="0" fontId="33" fillId="0" borderId="10" applyNumberFormat="0" applyFont="0" applyFill="0" applyAlignment="0" applyProtection="0"/>
    <xf numFmtId="0" fontId="68" fillId="0" borderId="0" applyNumberFormat="0" applyFill="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20" borderId="0" applyNumberFormat="0" applyBorder="0" applyAlignment="0" applyProtection="0"/>
    <xf numFmtId="181" fontId="0" fillId="0" borderId="2">
      <alignment/>
      <protection locked="0"/>
    </xf>
    <xf numFmtId="0" fontId="47" fillId="8" borderId="3" applyNumberFormat="0" applyAlignment="0" applyProtection="0"/>
    <xf numFmtId="0" fontId="51" fillId="2" borderId="8" applyNumberFormat="0" applyAlignment="0" applyProtection="0"/>
    <xf numFmtId="0" fontId="30" fillId="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Border="0">
      <alignment horizontal="center" vertical="center" wrapText="1"/>
      <protection/>
    </xf>
    <xf numFmtId="0" fontId="78" fillId="0" borderId="11" applyNumberFormat="0" applyFill="0" applyAlignment="0" applyProtection="0"/>
    <xf numFmtId="0" fontId="79"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70" fillId="0" borderId="14" applyBorder="0">
      <alignment horizontal="center" vertical="center" wrapText="1"/>
      <protection/>
    </xf>
    <xf numFmtId="181" fontId="34" fillId="7" borderId="2">
      <alignment/>
      <protection/>
    </xf>
    <xf numFmtId="4" fontId="71" fillId="22" borderId="15" applyBorder="0">
      <alignment horizontal="right"/>
      <protection/>
    </xf>
    <xf numFmtId="49" fontId="72" fillId="0" borderId="0" applyBorder="0">
      <alignment vertical="center"/>
      <protection/>
    </xf>
    <xf numFmtId="0" fontId="80" fillId="0" borderId="16" applyNumberFormat="0" applyFill="0" applyAlignment="0" applyProtection="0"/>
    <xf numFmtId="3" fontId="34" fillId="0" borderId="15" applyBorder="0">
      <alignment vertical="center"/>
      <protection/>
    </xf>
    <xf numFmtId="0" fontId="31" fillId="21" borderId="4" applyNumberFormat="0" applyAlignment="0" applyProtection="0"/>
    <xf numFmtId="0" fontId="73" fillId="3" borderId="0" applyFill="0">
      <alignment wrapText="1"/>
      <protection/>
    </xf>
    <xf numFmtId="0" fontId="74" fillId="0" borderId="0">
      <alignment horizontal="center" vertical="top" wrapText="1"/>
      <protection/>
    </xf>
    <xf numFmtId="0" fontId="75" fillId="0" borderId="0">
      <alignment horizontal="center" vertical="center" wrapText="1"/>
      <protection/>
    </xf>
    <xf numFmtId="0" fontId="67"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1" fillId="0" borderId="0">
      <alignment/>
      <protection/>
    </xf>
    <xf numFmtId="0" fontId="1" fillId="0" borderId="0">
      <alignment/>
      <protection/>
    </xf>
    <xf numFmtId="0" fontId="29" fillId="5" borderId="0" applyNumberFormat="0" applyBorder="0" applyAlignment="0" applyProtection="0"/>
    <xf numFmtId="0" fontId="0" fillId="0" borderId="0" applyFont="0" applyFill="0" applyBorder="0" applyProtection="0">
      <alignment horizontal="center" vertical="center" wrapText="1"/>
    </xf>
    <xf numFmtId="0" fontId="0" fillId="0" borderId="0" applyNumberFormat="0" applyFont="0" applyFill="0" applyBorder="0" applyProtection="0">
      <alignment horizontal="justify" vertical="center" wrapText="1"/>
    </xf>
    <xf numFmtId="173" fontId="76" fillId="22" borderId="17" applyNumberFormat="0" applyBorder="0" applyAlignment="0">
      <protection locked="0"/>
    </xf>
    <xf numFmtId="0" fontId="38" fillId="0" borderId="0" applyNumberFormat="0" applyFill="0" applyBorder="0" applyAlignment="0" applyProtection="0"/>
    <xf numFmtId="0" fontId="0" fillId="23" borderId="7"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0" fontId="48" fillId="0" borderId="18" applyNumberFormat="0" applyFill="0" applyAlignment="0" applyProtection="0"/>
    <xf numFmtId="0" fontId="24" fillId="0" borderId="0">
      <alignment/>
      <protection/>
    </xf>
    <xf numFmtId="180" fontId="22" fillId="0" borderId="0">
      <alignment vertical="top"/>
      <protection/>
    </xf>
    <xf numFmtId="3" fontId="77" fillId="0" borderId="0">
      <alignment/>
      <protection/>
    </xf>
    <xf numFmtId="0" fontId="68" fillId="0" borderId="0" applyNumberFormat="0" applyFill="0" applyBorder="0" applyAlignment="0" applyProtection="0"/>
    <xf numFmtId="49" fontId="73" fillId="0" borderId="0">
      <alignment horizontal="center"/>
      <protection/>
    </xf>
    <xf numFmtId="49" fontId="73" fillId="0" borderId="0">
      <alignment horizontal="center"/>
      <protection/>
    </xf>
    <xf numFmtId="49" fontId="73" fillId="0" borderId="0">
      <alignment horizontal="center"/>
      <protection/>
    </xf>
    <xf numFmtId="49" fontId="73" fillId="0" borderId="0">
      <alignment horizontal="center"/>
      <protection/>
    </xf>
    <xf numFmtId="193" fontId="0" fillId="0" borderId="0" applyFont="0" applyFill="0" applyBorder="0" applyAlignment="0" applyProtection="0"/>
    <xf numFmtId="19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71" fillId="3" borderId="0" applyFont="0" applyBorder="0">
      <alignment horizontal="right"/>
      <protection/>
    </xf>
    <xf numFmtId="4" fontId="71" fillId="3" borderId="0" applyBorder="0">
      <alignment horizontal="right"/>
      <protection/>
    </xf>
    <xf numFmtId="4" fontId="71" fillId="3" borderId="0" applyBorder="0">
      <alignment horizontal="right"/>
      <protection/>
    </xf>
    <xf numFmtId="4" fontId="71" fillId="3" borderId="19" applyBorder="0">
      <alignment horizontal="right"/>
      <protection/>
    </xf>
    <xf numFmtId="4" fontId="71" fillId="8" borderId="20" applyBorder="0">
      <alignment horizontal="right"/>
      <protection/>
    </xf>
    <xf numFmtId="0" fontId="39" fillId="3" borderId="0" applyNumberFormat="0" applyBorder="0" applyAlignment="0" applyProtection="0"/>
    <xf numFmtId="174" fontId="0" fillId="0" borderId="15" applyFont="0" applyFill="0" applyBorder="0" applyProtection="0">
      <alignment horizontal="center" vertical="center"/>
    </xf>
    <xf numFmtId="44" fontId="25" fillId="0" borderId="0">
      <alignment/>
      <protection locked="0"/>
    </xf>
    <xf numFmtId="0" fontId="0" fillId="0" borderId="15" applyBorder="0">
      <alignment horizontal="center" vertical="center" wrapText="1"/>
      <protection/>
    </xf>
  </cellStyleXfs>
  <cellXfs count="978">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7" fillId="0" borderId="0" xfId="0" applyFont="1" applyAlignment="1">
      <alignment horizontal="center" vertical="center"/>
    </xf>
    <xf numFmtId="0" fontId="2" fillId="0" borderId="0" xfId="0" applyFont="1" applyAlignment="1" applyProtection="1">
      <alignment vertical="center"/>
      <protection hidden="1"/>
    </xf>
    <xf numFmtId="0" fontId="8" fillId="0" borderId="0" xfId="0" applyFont="1" applyAlignment="1">
      <alignment horizontal="center"/>
    </xf>
    <xf numFmtId="0" fontId="8" fillId="0" borderId="0" xfId="0" applyFont="1" applyAlignment="1">
      <alignment/>
    </xf>
    <xf numFmtId="0" fontId="9" fillId="0" borderId="0" xfId="0" applyFont="1" applyAlignment="1">
      <alignment/>
    </xf>
    <xf numFmtId="0" fontId="10" fillId="0" borderId="0" xfId="0" applyFont="1" applyAlignment="1" applyProtection="1">
      <alignment horizontal="left" vertical="center"/>
      <protection hidden="1"/>
    </xf>
    <xf numFmtId="0" fontId="11" fillId="0" borderId="0" xfId="0" applyFont="1" applyAlignment="1">
      <alignment/>
    </xf>
    <xf numFmtId="0" fontId="11" fillId="0" borderId="0" xfId="0" applyFont="1" applyAlignment="1">
      <alignment horizontal="center"/>
    </xf>
    <xf numFmtId="0" fontId="2" fillId="0" borderId="0" xfId="0" applyFont="1" applyAlignment="1" applyProtection="1">
      <alignment horizontal="left" vertical="center"/>
      <protection hidden="1"/>
    </xf>
    <xf numFmtId="0" fontId="8" fillId="0" borderId="0" xfId="0" applyFont="1" applyAlignment="1">
      <alignment horizontal="left"/>
    </xf>
    <xf numFmtId="14" fontId="10" fillId="0" borderId="0" xfId="0" applyNumberFormat="1" applyFont="1" applyAlignment="1" applyProtection="1">
      <alignment horizontal="center" vertical="center"/>
      <protection hidden="1"/>
    </xf>
    <xf numFmtId="0" fontId="10" fillId="0" borderId="0" xfId="0" applyFont="1" applyAlignment="1" applyProtection="1">
      <alignment horizontal="center" vertical="center"/>
      <protection hidden="1"/>
    </xf>
    <xf numFmtId="14" fontId="8" fillId="0" borderId="0" xfId="0" applyNumberFormat="1" applyFont="1" applyAlignment="1">
      <alignment horizontal="center"/>
    </xf>
    <xf numFmtId="0" fontId="7" fillId="0" borderId="0" xfId="0" applyFont="1" applyAlignment="1">
      <alignment horizontal="center"/>
    </xf>
    <xf numFmtId="0" fontId="2" fillId="0" borderId="0" xfId="0" applyFont="1" applyAlignment="1" applyProtection="1">
      <alignment/>
      <protection hidden="1"/>
    </xf>
    <xf numFmtId="0" fontId="10" fillId="0" borderId="0" xfId="0" applyFont="1" applyAlignment="1" applyProtection="1">
      <alignment/>
      <protection hidden="1"/>
    </xf>
    <xf numFmtId="0" fontId="12" fillId="0" borderId="0" xfId="0" applyFont="1" applyAlignment="1" applyProtection="1">
      <alignment/>
      <protection hidden="1"/>
    </xf>
    <xf numFmtId="0" fontId="12" fillId="0" borderId="0" xfId="0" applyFont="1" applyAlignment="1" applyProtection="1">
      <alignment wrapText="1"/>
      <protection hidden="1"/>
    </xf>
    <xf numFmtId="0" fontId="3" fillId="0" borderId="0" xfId="0" applyFont="1" applyAlignment="1">
      <alignment/>
    </xf>
    <xf numFmtId="0" fontId="13" fillId="0" borderId="0" xfId="0" applyFont="1" applyAlignment="1" applyProtection="1">
      <alignment wrapText="1"/>
      <protection hidden="1"/>
    </xf>
    <xf numFmtId="0" fontId="2" fillId="0" borderId="0" xfId="0" applyFont="1" applyAlignment="1" applyProtection="1">
      <alignment/>
      <protection hidden="1"/>
    </xf>
    <xf numFmtId="0" fontId="10" fillId="0" borderId="0" xfId="0" applyFont="1" applyAlignment="1" applyProtection="1">
      <alignment wrapText="1"/>
      <protection hidden="1"/>
    </xf>
    <xf numFmtId="0" fontId="3" fillId="0" borderId="0" xfId="0" applyFont="1" applyAlignment="1">
      <alignment vertical="center"/>
    </xf>
    <xf numFmtId="0" fontId="12" fillId="0" borderId="0" xfId="0" applyFont="1" applyAlignment="1" applyProtection="1">
      <alignment vertical="center" wrapText="1"/>
      <protection hidden="1"/>
    </xf>
    <xf numFmtId="0" fontId="14" fillId="0" borderId="0" xfId="0" applyFont="1" applyAlignment="1">
      <alignment vertical="top" wrapText="1"/>
    </xf>
    <xf numFmtId="0" fontId="14" fillId="0" borderId="0" xfId="0" applyFont="1" applyAlignment="1">
      <alignment horizontal="left" vertical="top" wrapText="1"/>
    </xf>
    <xf numFmtId="0" fontId="15" fillId="0" borderId="21" xfId="0" applyFont="1" applyBorder="1" applyAlignment="1" applyProtection="1">
      <alignment horizontal="center" vertical="center"/>
      <protection hidden="1"/>
    </xf>
    <xf numFmtId="0" fontId="16" fillId="0" borderId="15"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12" fillId="0" borderId="23" xfId="0" applyFont="1" applyBorder="1" applyAlignment="1" applyProtection="1">
      <alignment horizontal="center"/>
      <protection hidden="1"/>
    </xf>
    <xf numFmtId="0" fontId="12" fillId="0" borderId="24" xfId="0" applyFont="1" applyBorder="1" applyAlignment="1" applyProtection="1">
      <alignment/>
      <protection hidden="1"/>
    </xf>
    <xf numFmtId="49" fontId="12" fillId="0" borderId="23" xfId="0" applyNumberFormat="1" applyFont="1" applyFill="1" applyBorder="1" applyAlignment="1" applyProtection="1">
      <alignment horizontal="center"/>
      <protection locked="0"/>
    </xf>
    <xf numFmtId="49" fontId="12" fillId="0" borderId="25" xfId="0" applyNumberFormat="1" applyFont="1" applyBorder="1" applyAlignment="1" applyProtection="1">
      <alignment horizontal="center" vertical="center"/>
      <protection hidden="1"/>
    </xf>
    <xf numFmtId="49" fontId="12" fillId="0" borderId="0" xfId="0" applyNumberFormat="1"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2" fillId="0" borderId="26" xfId="0" applyFont="1" applyBorder="1" applyAlignment="1" applyProtection="1">
      <alignment horizontal="center"/>
      <protection hidden="1"/>
    </xf>
    <xf numFmtId="0" fontId="12" fillId="0" borderId="26" xfId="0" applyFont="1" applyBorder="1" applyAlignment="1" applyProtection="1">
      <alignment/>
      <protection hidden="1"/>
    </xf>
    <xf numFmtId="49" fontId="12" fillId="0" borderId="27" xfId="0" applyNumberFormat="1" applyFont="1" applyFill="1" applyBorder="1" applyAlignment="1" applyProtection="1">
      <alignment horizontal="center"/>
      <protection locked="0"/>
    </xf>
    <xf numFmtId="0" fontId="12" fillId="0" borderId="28" xfId="0" applyFont="1" applyBorder="1" applyAlignment="1" applyProtection="1">
      <alignment horizontal="center" vertical="center"/>
      <protection hidden="1"/>
    </xf>
    <xf numFmtId="0" fontId="17" fillId="0" borderId="0" xfId="0" applyFont="1" applyAlignment="1">
      <alignment/>
    </xf>
    <xf numFmtId="0" fontId="17" fillId="0" borderId="0" xfId="0" applyFont="1" applyAlignment="1">
      <alignment/>
    </xf>
    <xf numFmtId="0" fontId="8" fillId="0" borderId="0" xfId="0" applyFont="1" applyAlignment="1" applyProtection="1">
      <alignment/>
      <protection/>
    </xf>
    <xf numFmtId="0" fontId="18" fillId="0" borderId="29" xfId="0" applyFont="1" applyBorder="1" applyAlignment="1" applyProtection="1">
      <alignment horizontal="center"/>
      <protection/>
    </xf>
    <xf numFmtId="0" fontId="18" fillId="0" borderId="0" xfId="0" applyFont="1" applyBorder="1" applyAlignment="1" applyProtection="1">
      <alignment horizontal="center"/>
      <protection/>
    </xf>
    <xf numFmtId="0" fontId="8" fillId="0" borderId="0" xfId="0" applyFont="1" applyAlignment="1">
      <alignment horizontal="center" vertical="center"/>
    </xf>
    <xf numFmtId="0" fontId="3" fillId="0" borderId="0" xfId="0" applyFont="1" applyAlignment="1">
      <alignment horizontal="center" vertical="center"/>
    </xf>
    <xf numFmtId="0" fontId="8" fillId="0" borderId="0" xfId="0" applyFont="1" applyBorder="1" applyAlignment="1">
      <alignment/>
    </xf>
    <xf numFmtId="0" fontId="20" fillId="0" borderId="0" xfId="0" applyFont="1" applyBorder="1" applyAlignment="1">
      <alignment/>
    </xf>
    <xf numFmtId="0" fontId="20" fillId="0" borderId="0" xfId="0" applyFont="1" applyAlignment="1">
      <alignment/>
    </xf>
    <xf numFmtId="0" fontId="8" fillId="0" borderId="0" xfId="0" applyFont="1" applyBorder="1" applyAlignment="1">
      <alignment vertical="center"/>
    </xf>
    <xf numFmtId="0" fontId="19" fillId="0" borderId="0" xfId="0" applyFont="1" applyBorder="1" applyAlignment="1">
      <alignment horizontal="center"/>
    </xf>
    <xf numFmtId="0" fontId="21" fillId="0" borderId="0" xfId="0" applyFont="1" applyBorder="1" applyAlignment="1">
      <alignment horizontal="center"/>
    </xf>
    <xf numFmtId="0" fontId="8" fillId="0" borderId="0" xfId="0" applyFont="1" applyBorder="1" applyAlignment="1">
      <alignment horizontal="right"/>
    </xf>
    <xf numFmtId="4" fontId="8" fillId="0" borderId="0" xfId="0" applyNumberFormat="1" applyFont="1" applyBorder="1" applyAlignment="1">
      <alignment/>
    </xf>
    <xf numFmtId="0" fontId="18" fillId="0" borderId="29" xfId="0" applyFont="1" applyBorder="1" applyAlignment="1" applyProtection="1">
      <alignment horizontal="center"/>
      <protection/>
    </xf>
    <xf numFmtId="0" fontId="9" fillId="0" borderId="23" xfId="0" applyFont="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Border="1" applyAlignment="1">
      <alignment horizontal="center" vertical="center"/>
    </xf>
    <xf numFmtId="0" fontId="9" fillId="0" borderId="28" xfId="0" applyFont="1" applyBorder="1" applyAlignment="1">
      <alignment horizontal="center" vertical="center"/>
    </xf>
    <xf numFmtId="49" fontId="12" fillId="0" borderId="23" xfId="0" applyNumberFormat="1" applyFont="1" applyFill="1" applyBorder="1" applyAlignment="1" applyProtection="1">
      <alignment horizontal="center"/>
      <protection locked="0"/>
    </xf>
    <xf numFmtId="49" fontId="12" fillId="0" borderId="17" xfId="0" applyNumberFormat="1" applyFont="1" applyFill="1" applyBorder="1" applyAlignment="1" applyProtection="1">
      <alignment horizontal="center"/>
      <protection locked="0"/>
    </xf>
    <xf numFmtId="41" fontId="12" fillId="0" borderId="23" xfId="0" applyNumberFormat="1" applyFont="1" applyFill="1" applyBorder="1" applyAlignment="1" applyProtection="1">
      <alignment horizontal="center"/>
      <protection locked="0"/>
    </xf>
    <xf numFmtId="41" fontId="12" fillId="0" borderId="17" xfId="0" applyNumberFormat="1" applyFont="1" applyFill="1" applyBorder="1" applyAlignment="1" applyProtection="1">
      <alignment horizontal="center"/>
      <protection locked="0"/>
    </xf>
    <xf numFmtId="49" fontId="12" fillId="0" borderId="27" xfId="0" applyNumberFormat="1" applyFont="1" applyFill="1" applyBorder="1" applyAlignment="1" applyProtection="1">
      <alignment horizontal="center"/>
      <protection locked="0"/>
    </xf>
    <xf numFmtId="49" fontId="12" fillId="0" borderId="30" xfId="0" applyNumberFormat="1" applyFont="1" applyFill="1" applyBorder="1" applyAlignment="1" applyProtection="1">
      <alignment horizontal="center"/>
      <protection locked="0"/>
    </xf>
    <xf numFmtId="41" fontId="12" fillId="0" borderId="27" xfId="0" applyNumberFormat="1" applyFont="1" applyFill="1" applyBorder="1" applyAlignment="1" applyProtection="1">
      <alignment horizontal="center"/>
      <protection locked="0"/>
    </xf>
    <xf numFmtId="41" fontId="12" fillId="0" borderId="30" xfId="0" applyNumberFormat="1" applyFont="1" applyFill="1" applyBorder="1" applyAlignment="1" applyProtection="1">
      <alignment horizontal="center"/>
      <protection locked="0"/>
    </xf>
    <xf numFmtId="0" fontId="12" fillId="0" borderId="23"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2" fillId="0" borderId="17"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wrapText="1"/>
      <protection hidden="1"/>
    </xf>
    <xf numFmtId="0" fontId="12" fillId="0" borderId="28" xfId="0" applyFont="1" applyFill="1" applyBorder="1" applyAlignment="1" applyProtection="1">
      <alignment horizontal="center" vertical="center" wrapText="1"/>
      <protection hidden="1"/>
    </xf>
    <xf numFmtId="0" fontId="12" fillId="0" borderId="30" xfId="0" applyFont="1" applyFill="1" applyBorder="1" applyAlignment="1" applyProtection="1">
      <alignment horizontal="center" vertical="center" wrapText="1"/>
      <protection hidden="1"/>
    </xf>
    <xf numFmtId="0" fontId="12" fillId="0" borderId="23"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27" xfId="0" applyFont="1" applyBorder="1" applyAlignment="1" applyProtection="1">
      <alignment horizontal="center" vertical="center"/>
      <protection hidden="1"/>
    </xf>
    <xf numFmtId="0" fontId="12" fillId="0" borderId="28" xfId="0" applyFont="1" applyBorder="1" applyAlignment="1" applyProtection="1">
      <alignment horizontal="center" vertical="center"/>
      <protection hidden="1"/>
    </xf>
    <xf numFmtId="0" fontId="12" fillId="0" borderId="30" xfId="0" applyFont="1" applyBorder="1" applyAlignment="1" applyProtection="1">
      <alignment horizontal="center" vertical="center"/>
      <protection hidden="1"/>
    </xf>
    <xf numFmtId="41" fontId="9" fillId="0" borderId="23" xfId="0" applyNumberFormat="1" applyFont="1" applyBorder="1" applyAlignment="1">
      <alignment horizontal="center" vertical="center"/>
    </xf>
    <xf numFmtId="41" fontId="9" fillId="0" borderId="17" xfId="0" applyNumberFormat="1" applyFont="1" applyBorder="1" applyAlignment="1">
      <alignment horizontal="center" vertical="center"/>
    </xf>
    <xf numFmtId="41" fontId="9" fillId="0" borderId="0" xfId="0" applyNumberFormat="1" applyFont="1" applyBorder="1" applyAlignment="1">
      <alignment horizontal="center" vertical="center"/>
    </xf>
    <xf numFmtId="0" fontId="12" fillId="0" borderId="2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49" fontId="12" fillId="0" borderId="23" xfId="0" applyNumberFormat="1" applyFont="1" applyBorder="1" applyAlignment="1" applyProtection="1">
      <alignment horizontal="center" vertical="center"/>
      <protection hidden="1"/>
    </xf>
    <xf numFmtId="49" fontId="12" fillId="0" borderId="0" xfId="0" applyNumberFormat="1" applyFont="1" applyBorder="1" applyAlignment="1" applyProtection="1">
      <alignment horizontal="center" vertical="center"/>
      <protection hidden="1"/>
    </xf>
    <xf numFmtId="49" fontId="12" fillId="0" borderId="17" xfId="0" applyNumberFormat="1" applyFont="1" applyBorder="1" applyAlignment="1" applyProtection="1">
      <alignment horizontal="center" vertical="center"/>
      <protection hidden="1"/>
    </xf>
    <xf numFmtId="2" fontId="9" fillId="0" borderId="23" xfId="0" applyNumberFormat="1" applyFont="1" applyBorder="1" applyAlignment="1">
      <alignment horizontal="center" vertical="center"/>
    </xf>
    <xf numFmtId="2" fontId="9" fillId="0" borderId="17" xfId="0" applyNumberFormat="1" applyFont="1" applyBorder="1" applyAlignment="1">
      <alignment horizontal="center" vertical="center"/>
    </xf>
    <xf numFmtId="2" fontId="9" fillId="0" borderId="0" xfId="0" applyNumberFormat="1" applyFont="1" applyBorder="1" applyAlignment="1">
      <alignment horizontal="center" vertical="center"/>
    </xf>
    <xf numFmtId="165" fontId="9" fillId="0" borderId="23" xfId="0" applyNumberFormat="1" applyFont="1" applyBorder="1" applyAlignment="1">
      <alignment horizontal="center" vertical="center"/>
    </xf>
    <xf numFmtId="165" fontId="9" fillId="0" borderId="17" xfId="0" applyNumberFormat="1" applyFont="1" applyBorder="1" applyAlignment="1">
      <alignment horizontal="center" vertical="center"/>
    </xf>
    <xf numFmtId="165" fontId="9" fillId="0" borderId="0" xfId="0" applyNumberFormat="1" applyFont="1" applyBorder="1" applyAlignment="1">
      <alignment horizontal="center" vertical="center"/>
    </xf>
    <xf numFmtId="2" fontId="12" fillId="0" borderId="31" xfId="0" applyNumberFormat="1" applyFont="1" applyBorder="1" applyAlignment="1" applyProtection="1">
      <alignment horizontal="center" vertical="center" wrapText="1"/>
      <protection hidden="1"/>
    </xf>
    <xf numFmtId="2" fontId="12" fillId="0" borderId="32" xfId="0" applyNumberFormat="1" applyFont="1" applyBorder="1" applyAlignment="1" applyProtection="1">
      <alignment horizontal="center" vertical="center" wrapText="1"/>
      <protection hidden="1"/>
    </xf>
    <xf numFmtId="2" fontId="12" fillId="0" borderId="23" xfId="0" applyNumberFormat="1" applyFont="1" applyBorder="1" applyAlignment="1" applyProtection="1">
      <alignment horizontal="center" vertical="center" wrapText="1"/>
      <protection hidden="1"/>
    </xf>
    <xf numFmtId="2" fontId="12" fillId="0" borderId="17" xfId="0" applyNumberFormat="1" applyFont="1" applyBorder="1" applyAlignment="1" applyProtection="1">
      <alignment horizontal="center" vertical="center" wrapText="1"/>
      <protection hidden="1"/>
    </xf>
    <xf numFmtId="2" fontId="12" fillId="0" borderId="25" xfId="0" applyNumberFormat="1" applyFont="1" applyBorder="1" applyAlignment="1" applyProtection="1">
      <alignment horizontal="center" vertical="center" wrapText="1"/>
      <protection hidden="1"/>
    </xf>
    <xf numFmtId="2" fontId="12" fillId="0" borderId="0" xfId="0" applyNumberFormat="1" applyFont="1" applyBorder="1" applyAlignment="1" applyProtection="1">
      <alignment horizontal="center" vertical="center" wrapText="1"/>
      <protection hidden="1"/>
    </xf>
    <xf numFmtId="49" fontId="12" fillId="0" borderId="31" xfId="0" applyNumberFormat="1" applyFont="1" applyFill="1" applyBorder="1" applyAlignment="1" applyProtection="1">
      <alignment horizontal="center"/>
      <protection locked="0"/>
    </xf>
    <xf numFmtId="49" fontId="12" fillId="0" borderId="32" xfId="0" applyNumberFormat="1" applyFont="1" applyFill="1" applyBorder="1" applyAlignment="1" applyProtection="1">
      <alignment horizontal="center"/>
      <protection locked="0"/>
    </xf>
    <xf numFmtId="41" fontId="12" fillId="0" borderId="31" xfId="0" applyNumberFormat="1" applyFont="1" applyFill="1" applyBorder="1" applyAlignment="1" applyProtection="1">
      <alignment horizontal="center"/>
      <protection locked="0"/>
    </xf>
    <xf numFmtId="41" fontId="12" fillId="0" borderId="32" xfId="0" applyNumberFormat="1" applyFont="1" applyFill="1" applyBorder="1" applyAlignment="1" applyProtection="1">
      <alignment horizontal="center"/>
      <protection locked="0"/>
    </xf>
    <xf numFmtId="0" fontId="12" fillId="0" borderId="31" xfId="0" applyFont="1" applyFill="1" applyBorder="1" applyAlignment="1" applyProtection="1">
      <alignment horizontal="center" vertical="center" wrapText="1"/>
      <protection hidden="1"/>
    </xf>
    <xf numFmtId="0" fontId="12" fillId="0" borderId="25" xfId="0" applyFont="1" applyFill="1" applyBorder="1" applyAlignment="1" applyProtection="1">
      <alignment horizontal="center" vertical="center" wrapText="1"/>
      <protection hidden="1"/>
    </xf>
    <xf numFmtId="0" fontId="12" fillId="0" borderId="32" xfId="0" applyFont="1" applyFill="1" applyBorder="1" applyAlignment="1" applyProtection="1">
      <alignment horizontal="center" vertical="center" wrapText="1"/>
      <protection hidden="1"/>
    </xf>
    <xf numFmtId="49" fontId="12" fillId="0" borderId="31" xfId="0" applyNumberFormat="1" applyFont="1" applyBorder="1" applyAlignment="1" applyProtection="1">
      <alignment horizontal="center" vertical="center"/>
      <protection hidden="1"/>
    </xf>
    <xf numFmtId="49" fontId="12" fillId="0" borderId="25" xfId="0" applyNumberFormat="1" applyFont="1" applyBorder="1" applyAlignment="1" applyProtection="1">
      <alignment horizontal="center" vertical="center"/>
      <protection hidden="1"/>
    </xf>
    <xf numFmtId="49" fontId="12" fillId="0" borderId="32" xfId="0" applyNumberFormat="1" applyFont="1" applyBorder="1" applyAlignment="1" applyProtection="1">
      <alignment horizontal="center" vertical="center"/>
      <protection hidden="1"/>
    </xf>
    <xf numFmtId="164" fontId="9" fillId="0" borderId="23" xfId="0" applyNumberFormat="1" applyFont="1" applyBorder="1" applyAlignment="1">
      <alignment horizontal="center" vertical="center"/>
    </xf>
    <xf numFmtId="164" fontId="9" fillId="0" borderId="17" xfId="0" applyNumberFormat="1" applyFont="1" applyBorder="1" applyAlignment="1">
      <alignment horizontal="center" vertical="center"/>
    </xf>
    <xf numFmtId="164" fontId="9" fillId="0" borderId="0" xfId="0" applyNumberFormat="1" applyFont="1" applyBorder="1" applyAlignment="1">
      <alignment horizontal="center" vertical="center"/>
    </xf>
    <xf numFmtId="0" fontId="14" fillId="0" borderId="0" xfId="0" applyFont="1" applyAlignment="1">
      <alignment horizontal="left" vertical="top" wrapText="1"/>
    </xf>
    <xf numFmtId="0" fontId="16" fillId="0" borderId="21" xfId="0" applyFont="1" applyBorder="1" applyAlignment="1" applyProtection="1">
      <alignment horizontal="center" vertical="center" wrapText="1"/>
      <protection hidden="1"/>
    </xf>
    <xf numFmtId="0" fontId="16" fillId="0" borderId="33" xfId="0" applyFont="1" applyBorder="1" applyAlignment="1" applyProtection="1">
      <alignment horizontal="center" vertical="center" wrapText="1"/>
      <protection hidden="1"/>
    </xf>
    <xf numFmtId="0" fontId="16" fillId="0" borderId="22"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12" fillId="0" borderId="33" xfId="0" applyFont="1" applyBorder="1" applyAlignment="1" applyProtection="1">
      <alignment horizontal="center" vertical="center" wrapText="1"/>
      <protection hidden="1"/>
    </xf>
    <xf numFmtId="0" fontId="10" fillId="0" borderId="0" xfId="0" applyFont="1" applyAlignment="1" applyProtection="1">
      <alignment horizontal="left" vertical="center" wrapText="1"/>
      <protection hidden="1"/>
    </xf>
    <xf numFmtId="0" fontId="10" fillId="0" borderId="0" xfId="0" applyFont="1" applyAlignment="1" applyProtection="1">
      <alignment vertical="center" wrapText="1"/>
      <protection hidden="1"/>
    </xf>
    <xf numFmtId="0" fontId="13" fillId="0" borderId="0" xfId="0" applyFont="1" applyAlignment="1" applyProtection="1">
      <alignment vertical="top" wrapText="1"/>
      <protection hidden="1"/>
    </xf>
    <xf numFmtId="0" fontId="14" fillId="0" borderId="0" xfId="0" applyFont="1" applyAlignment="1">
      <alignment vertical="top" wrapText="1"/>
    </xf>
    <xf numFmtId="0" fontId="2" fillId="0" borderId="0" xfId="0" applyFont="1" applyAlignment="1" applyProtection="1">
      <alignment horizontal="center"/>
      <protection hidden="1"/>
    </xf>
    <xf numFmtId="0" fontId="4" fillId="0" borderId="0" xfId="0" applyFont="1" applyAlignment="1" applyProtection="1">
      <alignment horizontal="center"/>
      <protection hidden="1"/>
    </xf>
    <xf numFmtId="0" fontId="5" fillId="0" borderId="0" xfId="0" applyFont="1" applyAlignment="1" applyProtection="1">
      <alignment horizontal="center"/>
      <protection hidden="1"/>
    </xf>
    <xf numFmtId="0" fontId="6" fillId="0" borderId="0" xfId="0" applyFont="1" applyAlignment="1" applyProtection="1">
      <alignment horizontal="center"/>
      <protection hidden="1"/>
    </xf>
    <xf numFmtId="0" fontId="8" fillId="0" borderId="0" xfId="0" applyFont="1" applyAlignment="1">
      <alignment horizontal="left"/>
    </xf>
    <xf numFmtId="1" fontId="8" fillId="0" borderId="0" xfId="0" applyNumberFormat="1" applyFont="1" applyAlignment="1">
      <alignment horizontal="left"/>
    </xf>
    <xf numFmtId="0" fontId="8" fillId="0" borderId="0" xfId="0" applyFont="1" applyAlignment="1">
      <alignment horizontal="center"/>
    </xf>
    <xf numFmtId="0" fontId="20" fillId="0" borderId="14" xfId="0" applyFont="1" applyBorder="1" applyAlignment="1" applyProtection="1">
      <alignment/>
      <protection/>
    </xf>
    <xf numFmtId="0" fontId="20" fillId="0" borderId="24" xfId="0" applyFont="1" applyBorder="1" applyAlignment="1" applyProtection="1">
      <alignment horizontal="center"/>
      <protection/>
    </xf>
    <xf numFmtId="0" fontId="20" fillId="0" borderId="34" xfId="0" applyFont="1" applyFill="1" applyBorder="1" applyAlignment="1" applyProtection="1">
      <alignment horizontal="center" vertical="center" wrapText="1"/>
      <protection locked="0"/>
    </xf>
    <xf numFmtId="0" fontId="20" fillId="0" borderId="35" xfId="0" applyFont="1" applyFill="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28" xfId="0" applyFont="1" applyBorder="1" applyAlignment="1" applyProtection="1">
      <alignment horizontal="center"/>
      <protection/>
    </xf>
    <xf numFmtId="0" fontId="20" fillId="0" borderId="35" xfId="0" applyFont="1" applyBorder="1" applyAlignment="1" applyProtection="1">
      <alignment horizontal="center"/>
      <protection/>
    </xf>
    <xf numFmtId="0" fontId="20" fillId="0" borderId="36" xfId="0" applyFont="1" applyBorder="1" applyAlignment="1" applyProtection="1">
      <alignment horizontal="center"/>
      <protection/>
    </xf>
    <xf numFmtId="0" fontId="20" fillId="0" borderId="37" xfId="0" applyFont="1" applyBorder="1" applyAlignment="1" applyProtection="1">
      <alignment horizontal="center"/>
      <protection/>
    </xf>
    <xf numFmtId="0" fontId="20" fillId="0" borderId="38" xfId="0" applyFont="1" applyBorder="1" applyAlignment="1">
      <alignment horizontal="center"/>
    </xf>
    <xf numFmtId="0" fontId="20" fillId="0" borderId="39" xfId="0" applyFont="1" applyBorder="1" applyAlignment="1" applyProtection="1">
      <alignment/>
      <protection/>
    </xf>
    <xf numFmtId="0" fontId="20" fillId="0" borderId="23" xfId="0" applyFont="1" applyBorder="1" applyAlignment="1" applyProtection="1">
      <alignment horizontal="center"/>
      <protection/>
    </xf>
    <xf numFmtId="0" fontId="20" fillId="0" borderId="40" xfId="0" applyFont="1" applyFill="1" applyBorder="1" applyAlignment="1" applyProtection="1">
      <alignment horizontal="center" vertical="center" wrapText="1"/>
      <protection locked="0"/>
    </xf>
    <xf numFmtId="0" fontId="20" fillId="3" borderId="40" xfId="0" applyFont="1" applyFill="1" applyBorder="1" applyAlignment="1" applyProtection="1">
      <alignment horizontal="center" vertical="center" wrapText="1"/>
      <protection locked="0"/>
    </xf>
    <xf numFmtId="0" fontId="20" fillId="0" borderId="15" xfId="0" applyFont="1" applyFill="1" applyBorder="1" applyAlignment="1" applyProtection="1">
      <alignment horizontal="center" vertical="center" wrapText="1"/>
      <protection locked="0"/>
    </xf>
    <xf numFmtId="0" fontId="20" fillId="8" borderId="15" xfId="0" applyFont="1" applyFill="1" applyBorder="1" applyAlignment="1" applyProtection="1">
      <alignment horizontal="center" vertical="center" wrapText="1"/>
      <protection locked="0"/>
    </xf>
    <xf numFmtId="0" fontId="20" fillId="0" borderId="41" xfId="0" applyFont="1" applyBorder="1" applyAlignment="1" applyProtection="1">
      <alignment horizontal="center"/>
      <protection/>
    </xf>
    <xf numFmtId="0" fontId="20" fillId="0" borderId="25" xfId="0" applyFont="1" applyBorder="1" applyAlignment="1" applyProtection="1">
      <alignment horizontal="center"/>
      <protection/>
    </xf>
    <xf numFmtId="0" fontId="20" fillId="0" borderId="32" xfId="0" applyFont="1" applyBorder="1" applyAlignment="1" applyProtection="1">
      <alignment horizontal="center"/>
      <protection/>
    </xf>
    <xf numFmtId="0" fontId="20" fillId="0" borderId="21" xfId="0" applyFont="1" applyBorder="1" applyAlignment="1" applyProtection="1">
      <alignment horizontal="center"/>
      <protection/>
    </xf>
    <xf numFmtId="0" fontId="20" fillId="0" borderId="22" xfId="0" applyFont="1" applyBorder="1" applyAlignment="1" applyProtection="1">
      <alignment horizontal="center"/>
      <protection/>
    </xf>
    <xf numFmtId="0" fontId="20" fillId="0" borderId="33" xfId="0" applyFont="1" applyBorder="1" applyAlignment="1" applyProtection="1">
      <alignment horizontal="center"/>
      <protection/>
    </xf>
    <xf numFmtId="0" fontId="20" fillId="0" borderId="27" xfId="0" applyFont="1" applyBorder="1" applyAlignment="1" applyProtection="1">
      <alignment horizontal="center"/>
      <protection/>
    </xf>
    <xf numFmtId="0" fontId="20" fillId="0" borderId="0" xfId="0" applyFont="1" applyBorder="1" applyAlignment="1" applyProtection="1">
      <alignment horizontal="center"/>
      <protection/>
    </xf>
    <xf numFmtId="0" fontId="20" fillId="0" borderId="42" xfId="0" applyFont="1" applyBorder="1" applyAlignment="1">
      <alignment/>
    </xf>
    <xf numFmtId="0" fontId="20" fillId="0" borderId="24" xfId="0" applyFont="1" applyFill="1" applyBorder="1" applyAlignment="1" applyProtection="1">
      <alignment horizontal="center" vertical="center" wrapText="1"/>
      <protection locked="0"/>
    </xf>
    <xf numFmtId="0" fontId="20" fillId="3" borderId="24" xfId="0" applyFont="1" applyFill="1" applyBorder="1" applyAlignment="1" applyProtection="1">
      <alignment horizontal="center" vertical="center" wrapText="1"/>
      <protection locked="0"/>
    </xf>
    <xf numFmtId="0" fontId="20" fillId="8" borderId="21" xfId="0" applyFont="1" applyFill="1" applyBorder="1" applyAlignment="1" applyProtection="1">
      <alignment horizontal="center" vertical="center" wrapText="1"/>
      <protection locked="0"/>
    </xf>
    <xf numFmtId="2" fontId="20" fillId="0" borderId="43" xfId="0" applyNumberFormat="1" applyFont="1" applyFill="1" applyBorder="1" applyAlignment="1" applyProtection="1">
      <alignment horizontal="center" vertical="center"/>
      <protection/>
    </xf>
    <xf numFmtId="0" fontId="21" fillId="3" borderId="44" xfId="0" applyFont="1" applyFill="1" applyBorder="1" applyAlignment="1" applyProtection="1">
      <alignment horizontal="center" vertical="center" wrapText="1"/>
      <protection/>
    </xf>
    <xf numFmtId="0" fontId="20" fillId="0" borderId="15" xfId="0" applyFont="1" applyFill="1" applyBorder="1" applyAlignment="1" applyProtection="1">
      <alignment horizontal="center" vertical="center"/>
      <protection/>
    </xf>
    <xf numFmtId="0" fontId="20" fillId="0" borderId="21" xfId="0" applyFont="1" applyFill="1" applyBorder="1" applyAlignment="1" applyProtection="1">
      <alignment horizontal="center" vertical="center"/>
      <protection/>
    </xf>
    <xf numFmtId="0" fontId="20" fillId="22" borderId="45" xfId="0" applyFont="1" applyFill="1" applyBorder="1" applyAlignment="1" applyProtection="1">
      <alignment horizontal="center" vertical="center"/>
      <protection/>
    </xf>
    <xf numFmtId="0" fontId="20" fillId="22" borderId="28" xfId="0" applyFont="1" applyFill="1" applyBorder="1" applyAlignment="1" applyProtection="1">
      <alignment horizontal="center" vertical="center"/>
      <protection/>
    </xf>
    <xf numFmtId="0" fontId="20" fillId="22" borderId="46" xfId="0" applyFont="1" applyFill="1" applyBorder="1" applyAlignment="1" applyProtection="1">
      <alignment horizontal="center" vertical="center"/>
      <protection/>
    </xf>
    <xf numFmtId="0" fontId="20" fillId="0" borderId="28" xfId="0" applyFont="1" applyFill="1" applyBorder="1" applyAlignment="1" applyProtection="1">
      <alignment horizontal="center"/>
      <protection/>
    </xf>
    <xf numFmtId="0" fontId="20" fillId="0" borderId="30" xfId="0" applyFont="1" applyFill="1" applyBorder="1" applyAlignment="1" applyProtection="1">
      <alignment horizontal="center"/>
      <protection/>
    </xf>
    <xf numFmtId="0" fontId="20" fillId="0" borderId="26" xfId="0" applyFont="1" applyFill="1" applyBorder="1" applyAlignment="1" applyProtection="1">
      <alignment horizontal="center" vertical="center"/>
      <protection/>
    </xf>
    <xf numFmtId="0" fontId="20" fillId="31" borderId="24" xfId="0"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protection/>
    </xf>
    <xf numFmtId="0" fontId="20" fillId="12" borderId="23" xfId="0" applyFont="1" applyFill="1" applyBorder="1" applyAlignment="1" applyProtection="1">
      <alignment horizontal="center" vertical="center"/>
      <protection/>
    </xf>
    <xf numFmtId="0" fontId="20" fillId="12" borderId="40" xfId="0" applyFont="1" applyFill="1" applyBorder="1" applyAlignment="1" applyProtection="1">
      <alignment horizontal="center" vertical="center"/>
      <protection/>
    </xf>
    <xf numFmtId="0" fontId="20" fillId="0" borderId="31" xfId="0" applyFont="1" applyFill="1" applyBorder="1" applyAlignment="1" applyProtection="1">
      <alignment horizontal="center" vertical="center"/>
      <protection/>
    </xf>
    <xf numFmtId="0" fontId="20" fillId="0" borderId="26" xfId="0" applyFont="1" applyBorder="1" applyAlignment="1" applyProtection="1">
      <alignment/>
      <protection/>
    </xf>
    <xf numFmtId="0" fontId="20" fillId="0" borderId="26" xfId="0" applyFont="1" applyFill="1" applyBorder="1" applyAlignment="1" applyProtection="1">
      <alignment horizontal="center" vertical="center" wrapText="1"/>
      <protection locked="0"/>
    </xf>
    <xf numFmtId="0" fontId="20" fillId="3" borderId="26" xfId="0" applyFont="1" applyFill="1" applyBorder="1" applyAlignment="1" applyProtection="1">
      <alignment horizontal="center" vertical="center" wrapText="1"/>
      <protection locked="0"/>
    </xf>
    <xf numFmtId="2" fontId="20" fillId="0" borderId="47" xfId="0" applyNumberFormat="1" applyFont="1" applyFill="1" applyBorder="1" applyAlignment="1" applyProtection="1">
      <alignment horizontal="center" vertical="center"/>
      <protection/>
    </xf>
    <xf numFmtId="0" fontId="21" fillId="3" borderId="48" xfId="0" applyFont="1" applyFill="1" applyBorder="1" applyAlignment="1" applyProtection="1">
      <alignment horizontal="center" vertical="center" wrapText="1"/>
      <protection/>
    </xf>
    <xf numFmtId="0" fontId="20" fillId="22" borderId="47" xfId="0" applyFont="1" applyFill="1" applyBorder="1" applyAlignment="1" applyProtection="1">
      <alignment horizontal="center" vertical="center"/>
      <protection/>
    </xf>
    <xf numFmtId="0" fontId="20" fillId="22" borderId="46" xfId="0" applyFont="1" applyFill="1" applyBorder="1" applyAlignment="1" applyProtection="1">
      <alignment horizontal="center" vertical="center"/>
      <protection/>
    </xf>
    <xf numFmtId="0" fontId="20" fillId="22" borderId="33" xfId="0" applyFont="1" applyFill="1" applyBorder="1" applyAlignment="1" applyProtection="1">
      <alignment horizontal="center" vertical="center"/>
      <protection/>
    </xf>
    <xf numFmtId="0" fontId="20" fillId="0" borderId="33" xfId="0" applyFont="1" applyFill="1" applyBorder="1" applyAlignment="1" applyProtection="1">
      <alignment horizontal="center"/>
      <protection/>
    </xf>
    <xf numFmtId="0" fontId="20" fillId="31" borderId="26" xfId="0" applyFont="1" applyFill="1" applyBorder="1" applyAlignment="1" applyProtection="1">
      <alignment horizontal="center" vertical="center"/>
      <protection/>
    </xf>
    <xf numFmtId="0" fontId="20" fillId="0" borderId="27" xfId="0" applyFont="1" applyFill="1" applyBorder="1" applyAlignment="1" applyProtection="1">
      <alignment horizontal="center" vertical="center"/>
      <protection/>
    </xf>
    <xf numFmtId="0" fontId="20" fillId="12" borderId="27" xfId="0" applyFont="1" applyFill="1" applyBorder="1" applyAlignment="1" applyProtection="1">
      <alignment horizontal="center" vertical="center"/>
      <protection/>
    </xf>
    <xf numFmtId="0" fontId="20" fillId="12" borderId="26" xfId="0" applyFont="1" applyFill="1" applyBorder="1" applyAlignment="1" applyProtection="1">
      <alignment horizontal="center" vertical="center"/>
      <protection/>
    </xf>
    <xf numFmtId="0" fontId="20" fillId="0" borderId="49" xfId="0" applyFont="1" applyBorder="1" applyAlignment="1">
      <alignment/>
    </xf>
    <xf numFmtId="0" fontId="20" fillId="0" borderId="50" xfId="0" applyFont="1" applyBorder="1" applyAlignment="1" applyProtection="1">
      <alignment horizontal="center" vertical="center"/>
      <protection/>
    </xf>
    <xf numFmtId="0" fontId="20" fillId="0" borderId="51" xfId="0" applyFont="1" applyBorder="1" applyAlignment="1" applyProtection="1">
      <alignment horizontal="center" vertical="center"/>
      <protection/>
    </xf>
    <xf numFmtId="0" fontId="20" fillId="0" borderId="52" xfId="0" applyFont="1" applyBorder="1" applyAlignment="1" applyProtection="1">
      <alignment horizontal="center" vertical="center"/>
      <protection/>
    </xf>
    <xf numFmtId="0" fontId="20" fillId="3" borderId="53" xfId="0" applyFont="1" applyFill="1" applyBorder="1" applyAlignment="1" applyProtection="1">
      <alignment horizontal="center" vertical="center"/>
      <protection/>
    </xf>
    <xf numFmtId="0" fontId="20" fillId="0" borderId="53" xfId="0" applyFont="1" applyFill="1" applyBorder="1" applyAlignment="1" applyProtection="1">
      <alignment horizontal="center" vertical="center"/>
      <protection/>
    </xf>
    <xf numFmtId="0" fontId="20" fillId="8" borderId="52" xfId="0" applyFont="1" applyFill="1" applyBorder="1" applyAlignment="1" applyProtection="1">
      <alignment horizontal="center" vertical="center"/>
      <protection/>
    </xf>
    <xf numFmtId="0" fontId="20" fillId="0" borderId="54" xfId="0" applyFont="1" applyFill="1" applyBorder="1" applyAlignment="1" applyProtection="1">
      <alignment horizontal="center" vertical="center"/>
      <protection/>
    </xf>
    <xf numFmtId="0" fontId="21" fillId="3" borderId="50" xfId="0" applyFont="1" applyFill="1" applyBorder="1" applyAlignment="1" applyProtection="1">
      <alignment horizontal="center" vertical="center"/>
      <protection/>
    </xf>
    <xf numFmtId="0" fontId="20" fillId="0" borderId="52" xfId="0" applyFont="1" applyFill="1" applyBorder="1" applyAlignment="1" applyProtection="1">
      <alignment horizontal="center" vertical="center"/>
      <protection/>
    </xf>
    <xf numFmtId="0" fontId="20" fillId="22" borderId="54" xfId="0" applyFont="1" applyFill="1" applyBorder="1" applyAlignment="1" applyProtection="1">
      <alignment horizontal="center" vertical="center"/>
      <protection/>
    </xf>
    <xf numFmtId="0" fontId="20" fillId="22" borderId="55" xfId="0" applyFont="1" applyFill="1" applyBorder="1" applyAlignment="1" applyProtection="1">
      <alignment horizontal="center" vertical="center"/>
      <protection/>
    </xf>
    <xf numFmtId="0" fontId="20" fillId="22" borderId="56" xfId="0" applyFont="1" applyFill="1" applyBorder="1" applyAlignment="1" applyProtection="1">
      <alignment horizontal="center" vertical="center"/>
      <protection/>
    </xf>
    <xf numFmtId="0" fontId="20" fillId="0" borderId="56" xfId="0" applyFont="1" applyFill="1" applyBorder="1" applyAlignment="1" applyProtection="1">
      <alignment horizontal="center" vertical="center"/>
      <protection/>
    </xf>
    <xf numFmtId="0" fontId="20" fillId="31" borderId="56" xfId="0" applyFont="1" applyFill="1" applyBorder="1" applyAlignment="1" applyProtection="1">
      <alignment horizontal="center" vertical="center"/>
      <protection/>
    </xf>
    <xf numFmtId="0" fontId="20" fillId="31" borderId="53" xfId="0" applyFont="1" applyFill="1" applyBorder="1" applyAlignment="1" applyProtection="1">
      <alignment horizontal="center" vertical="center"/>
      <protection/>
    </xf>
    <xf numFmtId="0" fontId="20" fillId="12" borderId="53" xfId="0" applyFont="1" applyFill="1" applyBorder="1" applyAlignment="1" applyProtection="1">
      <alignment horizontal="center" vertical="center"/>
      <protection/>
    </xf>
    <xf numFmtId="0" fontId="20" fillId="0" borderId="55" xfId="0" applyFont="1" applyBorder="1" applyAlignment="1">
      <alignment horizontal="center" vertical="center"/>
    </xf>
    <xf numFmtId="0" fontId="20" fillId="0" borderId="19" xfId="0" applyFont="1" applyBorder="1" applyAlignment="1" applyProtection="1">
      <alignment/>
      <protection/>
    </xf>
    <xf numFmtId="0" fontId="81" fillId="0" borderId="57" xfId="0" applyFont="1" applyBorder="1" applyAlignment="1" applyProtection="1">
      <alignment horizontal="center"/>
      <protection/>
    </xf>
    <xf numFmtId="0" fontId="82" fillId="0" borderId="57" xfId="0" applyFont="1" applyBorder="1" applyAlignment="1" applyProtection="1">
      <alignment horizontal="center"/>
      <protection/>
    </xf>
    <xf numFmtId="43" fontId="83" fillId="3" borderId="57" xfId="0" applyNumberFormat="1" applyFont="1" applyFill="1" applyBorder="1" applyAlignment="1" applyProtection="1">
      <alignment/>
      <protection/>
    </xf>
    <xf numFmtId="43" fontId="83" fillId="0" borderId="36" xfId="0" applyNumberFormat="1" applyFont="1" applyFill="1" applyBorder="1" applyAlignment="1" applyProtection="1">
      <alignment/>
      <protection/>
    </xf>
    <xf numFmtId="43" fontId="83" fillId="8" borderId="35" xfId="0" applyNumberFormat="1" applyFont="1" applyFill="1" applyBorder="1" applyAlignment="1" applyProtection="1">
      <alignment/>
      <protection/>
    </xf>
    <xf numFmtId="43" fontId="83" fillId="0" borderId="58" xfId="0" applyNumberFormat="1" applyFont="1" applyFill="1" applyBorder="1" applyAlignment="1" applyProtection="1">
      <alignment horizontal="right"/>
      <protection/>
    </xf>
    <xf numFmtId="43" fontId="84" fillId="3" borderId="30" xfId="0" applyNumberFormat="1" applyFont="1" applyFill="1" applyBorder="1" applyAlignment="1" applyProtection="1">
      <alignment horizontal="right"/>
      <protection/>
    </xf>
    <xf numFmtId="43" fontId="84" fillId="0" borderId="26" xfId="0" applyNumberFormat="1" applyFont="1" applyFill="1" applyBorder="1" applyAlignment="1" applyProtection="1">
      <alignment horizontal="right"/>
      <protection/>
    </xf>
    <xf numFmtId="43" fontId="84" fillId="0" borderId="27" xfId="0" applyNumberFormat="1" applyFont="1" applyFill="1" applyBorder="1" applyAlignment="1" applyProtection="1">
      <alignment horizontal="right"/>
      <protection/>
    </xf>
    <xf numFmtId="43" fontId="83" fillId="22" borderId="47" xfId="0" applyNumberFormat="1" applyFont="1" applyFill="1" applyBorder="1" applyAlignment="1" applyProtection="1">
      <alignment horizontal="right"/>
      <protection/>
    </xf>
    <xf numFmtId="43" fontId="83" fillId="22" borderId="46" xfId="0" applyNumberFormat="1" applyFont="1" applyFill="1" applyBorder="1" applyAlignment="1" applyProtection="1">
      <alignment horizontal="right"/>
      <protection/>
    </xf>
    <xf numFmtId="43" fontId="83" fillId="22" borderId="48" xfId="0" applyNumberFormat="1" applyFont="1" applyFill="1" applyBorder="1" applyAlignment="1" applyProtection="1">
      <alignment horizontal="right"/>
      <protection/>
    </xf>
    <xf numFmtId="43" fontId="21" fillId="0" borderId="30" xfId="0" applyNumberFormat="1" applyFont="1" applyFill="1" applyBorder="1" applyAlignment="1" applyProtection="1">
      <alignment horizontal="right"/>
      <protection/>
    </xf>
    <xf numFmtId="43" fontId="21" fillId="0" borderId="26" xfId="0" applyNumberFormat="1" applyFont="1" applyFill="1" applyBorder="1" applyAlignment="1" applyProtection="1">
      <alignment horizontal="right"/>
      <protection/>
    </xf>
    <xf numFmtId="43" fontId="21" fillId="12" borderId="26" xfId="0" applyNumberFormat="1" applyFont="1" applyFill="1" applyBorder="1" applyAlignment="1" applyProtection="1">
      <alignment horizontal="right"/>
      <protection/>
    </xf>
    <xf numFmtId="43" fontId="21" fillId="0" borderId="57" xfId="0" applyNumberFormat="1" applyFont="1" applyFill="1" applyBorder="1" applyAlignment="1" applyProtection="1">
      <alignment horizontal="right"/>
      <protection/>
    </xf>
    <xf numFmtId="43" fontId="21" fillId="0" borderId="36" xfId="0" applyNumberFormat="1" applyFont="1" applyFill="1" applyBorder="1" applyAlignment="1" applyProtection="1">
      <alignment horizontal="right"/>
      <protection/>
    </xf>
    <xf numFmtId="0" fontId="20" fillId="0" borderId="59" xfId="0" applyFont="1" applyBorder="1" applyAlignment="1">
      <alignment/>
    </xf>
    <xf numFmtId="0" fontId="20" fillId="0" borderId="60" xfId="0" applyFont="1" applyBorder="1" applyAlignment="1" applyProtection="1">
      <alignment/>
      <protection/>
    </xf>
    <xf numFmtId="0" fontId="20" fillId="0" borderId="15" xfId="0" applyFont="1" applyBorder="1" applyAlignment="1" applyProtection="1">
      <alignment/>
      <protection/>
    </xf>
    <xf numFmtId="166" fontId="20" fillId="0" borderId="26" xfId="0" applyNumberFormat="1" applyFont="1" applyFill="1" applyBorder="1" applyAlignment="1" applyProtection="1">
      <alignment horizontal="right"/>
      <protection locked="0"/>
    </xf>
    <xf numFmtId="166" fontId="20" fillId="3" borderId="26" xfId="0" applyNumberFormat="1" applyFont="1" applyFill="1" applyBorder="1" applyAlignment="1" applyProtection="1">
      <alignment horizontal="right"/>
      <protection locked="0"/>
    </xf>
    <xf numFmtId="166" fontId="20" fillId="8" borderId="21" xfId="0" applyNumberFormat="1" applyFont="1" applyFill="1" applyBorder="1" applyAlignment="1" applyProtection="1">
      <alignment horizontal="right"/>
      <protection locked="0"/>
    </xf>
    <xf numFmtId="167" fontId="20" fillId="0" borderId="61" xfId="0" applyNumberFormat="1" applyFont="1" applyFill="1" applyBorder="1" applyAlignment="1" applyProtection="1">
      <alignment horizontal="center"/>
      <protection locked="0"/>
    </xf>
    <xf numFmtId="43" fontId="21" fillId="3" borderId="33" xfId="0" applyNumberFormat="1" applyFont="1" applyFill="1" applyBorder="1" applyAlignment="1" applyProtection="1">
      <alignment horizontal="center"/>
      <protection/>
    </xf>
    <xf numFmtId="167" fontId="20" fillId="0" borderId="15" xfId="0" applyNumberFormat="1" applyFont="1" applyFill="1" applyBorder="1" applyAlignment="1" applyProtection="1">
      <alignment horizontal="center"/>
      <protection locked="0"/>
    </xf>
    <xf numFmtId="167" fontId="20" fillId="0" borderId="62" xfId="0" applyNumberFormat="1" applyFont="1" applyFill="1" applyBorder="1" applyAlignment="1" applyProtection="1">
      <alignment horizontal="center"/>
      <protection locked="0"/>
    </xf>
    <xf numFmtId="166" fontId="20" fillId="22" borderId="61" xfId="0" applyNumberFormat="1" applyFont="1" applyFill="1" applyBorder="1" applyAlignment="1" applyProtection="1">
      <alignment horizontal="center"/>
      <protection locked="0"/>
    </xf>
    <xf numFmtId="166" fontId="20" fillId="22" borderId="62" xfId="0" applyNumberFormat="1" applyFont="1" applyFill="1" applyBorder="1" applyAlignment="1" applyProtection="1">
      <alignment horizontal="center"/>
      <protection locked="0"/>
    </xf>
    <xf numFmtId="168" fontId="21" fillId="22" borderId="60" xfId="0" applyNumberFormat="1" applyFont="1" applyFill="1" applyBorder="1" applyAlignment="1" applyProtection="1">
      <alignment horizontal="center"/>
      <protection locked="0"/>
    </xf>
    <xf numFmtId="43" fontId="21" fillId="0" borderId="33" xfId="0" applyNumberFormat="1" applyFont="1" applyFill="1" applyBorder="1" applyAlignment="1" applyProtection="1">
      <alignment horizontal="center"/>
      <protection/>
    </xf>
    <xf numFmtId="43" fontId="21" fillId="0" borderId="15" xfId="0" applyNumberFormat="1" applyFont="1" applyFill="1" applyBorder="1" applyAlignment="1" applyProtection="1">
      <alignment horizontal="center"/>
      <protection/>
    </xf>
    <xf numFmtId="166" fontId="20" fillId="24" borderId="15" xfId="0" applyNumberFormat="1" applyFont="1" applyFill="1" applyBorder="1" applyAlignment="1" applyProtection="1">
      <alignment horizontal="center"/>
      <protection locked="0"/>
    </xf>
    <xf numFmtId="169" fontId="20" fillId="31" borderId="33" xfId="0" applyNumberFormat="1" applyFont="1" applyFill="1" applyBorder="1" applyAlignment="1" applyProtection="1">
      <alignment horizontal="center"/>
      <protection/>
    </xf>
    <xf numFmtId="167" fontId="20" fillId="31" borderId="15" xfId="0" applyNumberFormat="1" applyFont="1" applyFill="1" applyBorder="1" applyAlignment="1" applyProtection="1">
      <alignment horizontal="center"/>
      <protection/>
    </xf>
    <xf numFmtId="167" fontId="20" fillId="12" borderId="15" xfId="0" applyNumberFormat="1" applyFont="1" applyFill="1" applyBorder="1" applyAlignment="1" applyProtection="1">
      <alignment horizontal="center"/>
      <protection/>
    </xf>
    <xf numFmtId="0" fontId="20" fillId="0" borderId="63" xfId="0" applyFont="1" applyFill="1" applyBorder="1" applyAlignment="1">
      <alignment horizontal="left" vertical="center"/>
    </xf>
    <xf numFmtId="0" fontId="20" fillId="0" borderId="15" xfId="0" applyFont="1" applyBorder="1" applyAlignment="1" applyProtection="1">
      <alignment horizontal="left" indent="4"/>
      <protection/>
    </xf>
    <xf numFmtId="0" fontId="20" fillId="0" borderId="21" xfId="0" applyFont="1" applyBorder="1" applyAlignment="1" applyProtection="1">
      <alignment horizontal="center"/>
      <protection/>
    </xf>
    <xf numFmtId="166" fontId="20" fillId="0" borderId="15" xfId="0" applyNumberFormat="1" applyFont="1" applyFill="1" applyBorder="1" applyAlignment="1" applyProtection="1">
      <alignment horizontal="right"/>
      <protection locked="0"/>
    </xf>
    <xf numFmtId="166" fontId="20" fillId="3" borderId="15" xfId="0" applyNumberFormat="1" applyFont="1" applyFill="1" applyBorder="1" applyAlignment="1" applyProtection="1">
      <alignment horizontal="right"/>
      <protection locked="0"/>
    </xf>
    <xf numFmtId="167" fontId="20" fillId="0" borderId="15" xfId="0" applyNumberFormat="1" applyFont="1" applyFill="1" applyBorder="1" applyAlignment="1" applyProtection="1">
      <alignment horizontal="center"/>
      <protection/>
    </xf>
    <xf numFmtId="167" fontId="20" fillId="0" borderId="21" xfId="0" applyNumberFormat="1" applyFont="1" applyFill="1" applyBorder="1" applyAlignment="1" applyProtection="1">
      <alignment horizontal="center"/>
      <protection/>
    </xf>
    <xf numFmtId="43" fontId="21" fillId="31" borderId="15" xfId="0" applyNumberFormat="1" applyFont="1" applyFill="1" applyBorder="1" applyAlignment="1" applyProtection="1">
      <alignment horizontal="center"/>
      <protection/>
    </xf>
    <xf numFmtId="0" fontId="20" fillId="0" borderId="42" xfId="0" applyFont="1" applyFill="1" applyBorder="1" applyAlignment="1">
      <alignment horizontal="left" vertical="center"/>
    </xf>
    <xf numFmtId="166" fontId="20" fillId="0" borderId="15" xfId="0" applyNumberFormat="1" applyFont="1" applyFill="1" applyBorder="1" applyAlignment="1" applyProtection="1">
      <alignment horizontal="center"/>
      <protection locked="0"/>
    </xf>
    <xf numFmtId="166" fontId="20" fillId="3" borderId="15" xfId="0" applyNumberFormat="1" applyFont="1" applyFill="1" applyBorder="1" applyAlignment="1" applyProtection="1">
      <alignment horizontal="center"/>
      <protection locked="0"/>
    </xf>
    <xf numFmtId="166" fontId="20" fillId="8" borderId="21" xfId="0" applyNumberFormat="1" applyFont="1" applyFill="1" applyBorder="1" applyAlignment="1" applyProtection="1">
      <alignment horizontal="center"/>
      <protection locked="0"/>
    </xf>
    <xf numFmtId="43" fontId="20" fillId="0" borderId="61" xfId="0" applyNumberFormat="1" applyFont="1" applyFill="1" applyBorder="1" applyAlignment="1" applyProtection="1">
      <alignment horizontal="center"/>
      <protection locked="0"/>
    </xf>
    <xf numFmtId="43" fontId="20" fillId="0" borderId="15" xfId="0" applyNumberFormat="1" applyFont="1" applyFill="1" applyBorder="1" applyAlignment="1" applyProtection="1">
      <alignment horizontal="center"/>
      <protection/>
    </xf>
    <xf numFmtId="43" fontId="21" fillId="0" borderId="21" xfId="0" applyNumberFormat="1" applyFont="1" applyFill="1" applyBorder="1" applyAlignment="1" applyProtection="1">
      <alignment horizontal="center"/>
      <protection/>
    </xf>
    <xf numFmtId="43" fontId="21" fillId="12" borderId="15" xfId="0" applyNumberFormat="1" applyFont="1" applyFill="1" applyBorder="1" applyAlignment="1" applyProtection="1">
      <alignment horizontal="center"/>
      <protection/>
    </xf>
    <xf numFmtId="0" fontId="20" fillId="0" borderId="49" xfId="0" applyFont="1" applyFill="1" applyBorder="1" applyAlignment="1">
      <alignment horizontal="left" vertical="center"/>
    </xf>
    <xf numFmtId="2" fontId="20" fillId="0" borderId="63" xfId="0" applyNumberFormat="1" applyFont="1" applyFill="1" applyBorder="1" applyAlignment="1">
      <alignment horizontal="left" vertical="center" wrapText="1"/>
    </xf>
    <xf numFmtId="0" fontId="21" fillId="0" borderId="60" xfId="0" applyFont="1" applyBorder="1" applyAlignment="1" applyProtection="1">
      <alignment horizontal="center"/>
      <protection/>
    </xf>
    <xf numFmtId="0" fontId="21" fillId="0" borderId="15" xfId="0" applyFont="1" applyBorder="1" applyAlignment="1" applyProtection="1">
      <alignment horizontal="right"/>
      <protection/>
    </xf>
    <xf numFmtId="0" fontId="21" fillId="0" borderId="21" xfId="0" applyFont="1" applyBorder="1" applyAlignment="1" applyProtection="1">
      <alignment horizontal="center"/>
      <protection/>
    </xf>
    <xf numFmtId="2" fontId="21" fillId="0" borderId="15" xfId="0" applyNumberFormat="1" applyFont="1" applyFill="1" applyBorder="1" applyAlignment="1" applyProtection="1">
      <alignment horizontal="center"/>
      <protection locked="0"/>
    </xf>
    <xf numFmtId="2" fontId="21" fillId="3" borderId="15" xfId="0" applyNumberFormat="1" applyFont="1" applyFill="1" applyBorder="1" applyAlignment="1" applyProtection="1">
      <alignment horizontal="center"/>
      <protection locked="0"/>
    </xf>
    <xf numFmtId="2" fontId="21" fillId="8" borderId="21" xfId="0" applyNumberFormat="1" applyFont="1" applyFill="1" applyBorder="1" applyAlignment="1" applyProtection="1">
      <alignment horizontal="center"/>
      <protection locked="0"/>
    </xf>
    <xf numFmtId="43" fontId="21" fillId="0" borderId="61" xfId="0" applyNumberFormat="1" applyFont="1" applyFill="1" applyBorder="1" applyAlignment="1" applyProtection="1">
      <alignment horizontal="center"/>
      <protection locked="0"/>
    </xf>
    <xf numFmtId="43" fontId="21" fillId="0" borderId="21" xfId="0" applyNumberFormat="1" applyFont="1" applyFill="1" applyBorder="1" applyAlignment="1" applyProtection="1">
      <alignment horizontal="center"/>
      <protection/>
    </xf>
    <xf numFmtId="2" fontId="21" fillId="22" borderId="61" xfId="0" applyNumberFormat="1" applyFont="1" applyFill="1" applyBorder="1" applyAlignment="1" applyProtection="1">
      <alignment horizontal="center"/>
      <protection locked="0"/>
    </xf>
    <xf numFmtId="2" fontId="21" fillId="24" borderId="15" xfId="0" applyNumberFormat="1" applyFont="1" applyFill="1" applyBorder="1" applyAlignment="1" applyProtection="1">
      <alignment horizontal="center"/>
      <protection locked="0"/>
    </xf>
    <xf numFmtId="2" fontId="21" fillId="31" borderId="15" xfId="0" applyNumberFormat="1" applyFont="1" applyFill="1" applyBorder="1" applyAlignment="1" applyProtection="1">
      <alignment horizontal="center"/>
      <protection locked="0"/>
    </xf>
    <xf numFmtId="2" fontId="21" fillId="31" borderId="33" xfId="0" applyNumberFormat="1" applyFont="1" applyFill="1" applyBorder="1" applyAlignment="1" applyProtection="1">
      <alignment horizontal="center"/>
      <protection locked="0"/>
    </xf>
    <xf numFmtId="2" fontId="21" fillId="12" borderId="15" xfId="0" applyNumberFormat="1" applyFont="1" applyFill="1" applyBorder="1" applyAlignment="1" applyProtection="1">
      <alignment horizontal="center"/>
      <protection locked="0"/>
    </xf>
    <xf numFmtId="2" fontId="20" fillId="0" borderId="49" xfId="0" applyNumberFormat="1" applyFont="1" applyFill="1" applyBorder="1" applyAlignment="1">
      <alignment horizontal="left" vertical="center" wrapText="1"/>
    </xf>
    <xf numFmtId="0" fontId="20" fillId="0" borderId="15" xfId="0" applyFont="1" applyBorder="1" applyAlignment="1" applyProtection="1">
      <alignment/>
      <protection/>
    </xf>
    <xf numFmtId="166" fontId="83" fillId="0" borderId="15" xfId="0" applyNumberFormat="1" applyFont="1" applyFill="1" applyBorder="1" applyAlignment="1" applyProtection="1">
      <alignment horizontal="right"/>
      <protection locked="0"/>
    </xf>
    <xf numFmtId="166" fontId="83" fillId="3" borderId="15" xfId="0" applyNumberFormat="1" applyFont="1" applyFill="1" applyBorder="1" applyAlignment="1" applyProtection="1">
      <alignment horizontal="right"/>
      <protection locked="0"/>
    </xf>
    <xf numFmtId="166" fontId="83" fillId="8" borderId="21" xfId="0" applyNumberFormat="1" applyFont="1" applyFill="1" applyBorder="1" applyAlignment="1" applyProtection="1">
      <alignment horizontal="right"/>
      <protection locked="0"/>
    </xf>
    <xf numFmtId="167" fontId="83" fillId="0" borderId="61" xfId="0" applyNumberFormat="1" applyFont="1" applyFill="1" applyBorder="1" applyAlignment="1" applyProtection="1">
      <alignment horizontal="center"/>
      <protection locked="0"/>
    </xf>
    <xf numFmtId="167" fontId="83" fillId="0" borderId="15" xfId="0" applyNumberFormat="1" applyFont="1" applyFill="1" applyBorder="1" applyAlignment="1" applyProtection="1">
      <alignment horizontal="center"/>
      <protection/>
    </xf>
    <xf numFmtId="167" fontId="83" fillId="0" borderId="21" xfId="0" applyNumberFormat="1" applyFont="1" applyFill="1" applyBorder="1" applyAlignment="1" applyProtection="1">
      <alignment horizontal="center"/>
      <protection/>
    </xf>
    <xf numFmtId="166" fontId="83" fillId="22" borderId="61" xfId="0" applyNumberFormat="1" applyFont="1" applyFill="1" applyBorder="1" applyAlignment="1" applyProtection="1">
      <alignment horizontal="right"/>
      <protection locked="0"/>
    </xf>
    <xf numFmtId="168" fontId="21" fillId="22" borderId="60" xfId="0" applyNumberFormat="1" applyFont="1" applyFill="1" applyBorder="1" applyAlignment="1" applyProtection="1">
      <alignment horizontal="right"/>
      <protection locked="0"/>
    </xf>
    <xf numFmtId="166" fontId="83" fillId="24" borderId="15" xfId="0" applyNumberFormat="1" applyFont="1" applyFill="1" applyBorder="1" applyAlignment="1" applyProtection="1">
      <alignment horizontal="right"/>
      <protection locked="0"/>
    </xf>
    <xf numFmtId="169" fontId="83" fillId="31" borderId="15" xfId="0" applyNumberFormat="1" applyFont="1" applyFill="1" applyBorder="1" applyAlignment="1" applyProtection="1">
      <alignment horizontal="center"/>
      <protection locked="0"/>
    </xf>
    <xf numFmtId="166" fontId="83" fillId="31" borderId="33" xfId="0" applyNumberFormat="1" applyFont="1" applyFill="1" applyBorder="1" applyAlignment="1" applyProtection="1">
      <alignment horizontal="right"/>
      <protection locked="0"/>
    </xf>
    <xf numFmtId="166" fontId="83" fillId="12" borderId="15" xfId="0" applyNumberFormat="1" applyFont="1" applyFill="1" applyBorder="1" applyAlignment="1" applyProtection="1">
      <alignment horizontal="right"/>
      <protection locked="0"/>
    </xf>
    <xf numFmtId="0" fontId="20" fillId="0" borderId="62" xfId="0" applyFont="1" applyFill="1" applyBorder="1" applyAlignment="1">
      <alignment vertical="center"/>
    </xf>
    <xf numFmtId="0" fontId="20" fillId="0" borderId="63"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20" fillId="0" borderId="62" xfId="0" applyFont="1" applyFill="1" applyBorder="1" applyAlignment="1">
      <alignment horizontal="left" wrapText="1"/>
    </xf>
    <xf numFmtId="0" fontId="20" fillId="0" borderId="64" xfId="0" applyFont="1" applyFill="1" applyBorder="1" applyAlignment="1" applyProtection="1">
      <alignment horizontal="left" wrapText="1"/>
      <protection/>
    </xf>
    <xf numFmtId="0" fontId="20" fillId="0" borderId="33" xfId="0" applyFont="1" applyFill="1" applyBorder="1" applyAlignment="1" applyProtection="1">
      <alignment horizontal="left" wrapText="1"/>
      <protection/>
    </xf>
    <xf numFmtId="0" fontId="20" fillId="0" borderId="57" xfId="0" applyFont="1" applyBorder="1" applyAlignment="1" applyProtection="1">
      <alignment horizontal="center" vertical="center" wrapText="1"/>
      <protection locked="0"/>
    </xf>
    <xf numFmtId="0" fontId="20" fillId="0" borderId="20" xfId="0" applyFont="1" applyFill="1" applyBorder="1" applyAlignment="1">
      <alignment horizontal="center" vertical="center" wrapText="1"/>
    </xf>
    <xf numFmtId="0" fontId="20" fillId="0" borderId="15" xfId="0" applyFont="1" applyFill="1" applyBorder="1" applyAlignment="1">
      <alignment vertical="center" wrapText="1"/>
    </xf>
    <xf numFmtId="0" fontId="21" fillId="0" borderId="15" xfId="0" applyFont="1" applyBorder="1" applyAlignment="1" applyProtection="1">
      <alignment wrapText="1"/>
      <protection/>
    </xf>
    <xf numFmtId="0" fontId="20" fillId="0" borderId="15" xfId="0" applyFont="1" applyBorder="1" applyAlignment="1" applyProtection="1">
      <alignment wrapText="1"/>
      <protection/>
    </xf>
    <xf numFmtId="0" fontId="83" fillId="0" borderId="65" xfId="0" applyFont="1" applyBorder="1" applyAlignment="1" applyProtection="1">
      <alignment wrapText="1"/>
      <protection/>
    </xf>
    <xf numFmtId="0" fontId="83" fillId="0" borderId="29" xfId="0" applyFont="1" applyBorder="1" applyAlignment="1" applyProtection="1">
      <alignment wrapText="1"/>
      <protection/>
    </xf>
    <xf numFmtId="0" fontId="83" fillId="0" borderId="66" xfId="0" applyFont="1" applyBorder="1" applyAlignment="1" applyProtection="1">
      <alignment wrapText="1"/>
      <protection/>
    </xf>
    <xf numFmtId="0" fontId="20" fillId="0" borderId="40" xfId="0" applyFont="1" applyBorder="1" applyAlignment="1" applyProtection="1">
      <alignment horizontal="right" wrapText="1"/>
      <protection/>
    </xf>
    <xf numFmtId="0" fontId="20" fillId="0" borderId="40" xfId="0" applyFont="1" applyBorder="1" applyAlignment="1" applyProtection="1">
      <alignment wrapText="1"/>
      <protection/>
    </xf>
    <xf numFmtId="0" fontId="83" fillId="0" borderId="0" xfId="0" applyFont="1" applyAlignment="1">
      <alignment/>
    </xf>
    <xf numFmtId="2" fontId="88" fillId="0" borderId="0" xfId="0" applyNumberFormat="1" applyFont="1" applyAlignment="1">
      <alignment horizontal="center"/>
    </xf>
    <xf numFmtId="2" fontId="88" fillId="0" borderId="0" xfId="0" applyNumberFormat="1" applyFont="1" applyAlignment="1">
      <alignment/>
    </xf>
    <xf numFmtId="0" fontId="83" fillId="0" borderId="0" xfId="0" applyFont="1" applyAlignment="1">
      <alignment horizontal="center"/>
    </xf>
    <xf numFmtId="0" fontId="20" fillId="0" borderId="0" xfId="0" applyFont="1" applyFill="1" applyAlignment="1">
      <alignment/>
    </xf>
    <xf numFmtId="0" fontId="83" fillId="0" borderId="67" xfId="0" applyFont="1" applyFill="1" applyBorder="1" applyAlignment="1">
      <alignment horizontal="center" vertical="center" wrapText="1"/>
    </xf>
    <xf numFmtId="0" fontId="83" fillId="0" borderId="37" xfId="0" applyFont="1" applyFill="1" applyBorder="1" applyAlignment="1">
      <alignment horizontal="center" vertical="center" wrapText="1"/>
    </xf>
    <xf numFmtId="0" fontId="83" fillId="0" borderId="68" xfId="0" applyFont="1" applyFill="1" applyBorder="1" applyAlignment="1">
      <alignment horizontal="center" vertical="center" wrapText="1"/>
    </xf>
    <xf numFmtId="0" fontId="83" fillId="0" borderId="67" xfId="0" applyFont="1" applyBorder="1" applyAlignment="1">
      <alignment horizontal="center" vertical="center"/>
    </xf>
    <xf numFmtId="0" fontId="83" fillId="0" borderId="68" xfId="0" applyFont="1" applyBorder="1" applyAlignment="1">
      <alignment horizontal="center" vertical="center"/>
    </xf>
    <xf numFmtId="0" fontId="20" fillId="0" borderId="0" xfId="0" applyFont="1" applyBorder="1" applyAlignment="1">
      <alignment/>
    </xf>
    <xf numFmtId="0" fontId="83" fillId="0" borderId="0" xfId="0" applyFont="1" applyBorder="1" applyAlignment="1">
      <alignment horizontal="center"/>
    </xf>
    <xf numFmtId="0" fontId="20" fillId="0" borderId="0" xfId="0" applyFont="1" applyBorder="1" applyAlignment="1">
      <alignment horizontal="center"/>
    </xf>
    <xf numFmtId="0" fontId="83" fillId="0" borderId="0" xfId="0" applyFont="1" applyBorder="1" applyAlignment="1">
      <alignment/>
    </xf>
    <xf numFmtId="0" fontId="83" fillId="0" borderId="0" xfId="0" applyFont="1" applyFill="1" applyBorder="1" applyAlignment="1">
      <alignment/>
    </xf>
    <xf numFmtId="4" fontId="83" fillId="0" borderId="0" xfId="0" applyNumberFormat="1" applyFont="1" applyFill="1" applyBorder="1" applyAlignment="1">
      <alignment horizontal="center"/>
    </xf>
    <xf numFmtId="0" fontId="83" fillId="0" borderId="0" xfId="0" applyFont="1" applyFill="1" applyBorder="1" applyAlignment="1">
      <alignment horizontal="left"/>
    </xf>
    <xf numFmtId="0" fontId="83" fillId="0" borderId="0" xfId="0" applyFont="1" applyBorder="1" applyAlignment="1">
      <alignment horizontal="left"/>
    </xf>
    <xf numFmtId="43" fontId="83" fillId="0" borderId="0" xfId="0" applyNumberFormat="1" applyFont="1" applyAlignment="1">
      <alignment horizontal="center"/>
    </xf>
    <xf numFmtId="0" fontId="83" fillId="0" borderId="0" xfId="0" applyNumberFormat="1" applyFont="1" applyAlignment="1">
      <alignment horizontal="center" wrapText="1"/>
    </xf>
    <xf numFmtId="0" fontId="83" fillId="0" borderId="69"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3" fillId="0" borderId="70" xfId="0" applyFont="1" applyFill="1" applyBorder="1" applyAlignment="1">
      <alignment horizontal="center" vertical="center" wrapText="1"/>
    </xf>
    <xf numFmtId="0" fontId="83" fillId="0" borderId="69" xfId="0" applyFont="1" applyBorder="1" applyAlignment="1">
      <alignment horizontal="center" vertical="center"/>
    </xf>
    <xf numFmtId="0" fontId="83" fillId="0" borderId="70" xfId="0" applyFont="1" applyBorder="1" applyAlignment="1">
      <alignment horizontal="center" vertical="center"/>
    </xf>
    <xf numFmtId="4" fontId="83" fillId="0" borderId="0" xfId="0" applyNumberFormat="1" applyFont="1" applyFill="1" applyAlignment="1">
      <alignment/>
    </xf>
    <xf numFmtId="4" fontId="83" fillId="0" borderId="0" xfId="0" applyNumberFormat="1" applyFont="1" applyBorder="1" applyAlignment="1">
      <alignment horizontal="center" vertical="center" wrapText="1"/>
    </xf>
    <xf numFmtId="0" fontId="20" fillId="0" borderId="0" xfId="0" applyFont="1" applyFill="1" applyBorder="1" applyAlignment="1">
      <alignment/>
    </xf>
    <xf numFmtId="43" fontId="20" fillId="0" borderId="0" xfId="0" applyNumberFormat="1" applyFont="1" applyFill="1" applyBorder="1" applyAlignment="1">
      <alignment/>
    </xf>
    <xf numFmtId="0" fontId="20" fillId="0" borderId="0" xfId="0" applyFont="1" applyFill="1" applyBorder="1" applyAlignment="1">
      <alignment horizontal="center"/>
    </xf>
    <xf numFmtId="0" fontId="20" fillId="0" borderId="0" xfId="0" applyFont="1" applyAlignment="1">
      <alignment horizontal="center"/>
    </xf>
    <xf numFmtId="0" fontId="20" fillId="0" borderId="0" xfId="0" applyNumberFormat="1" applyFont="1" applyAlignment="1">
      <alignment horizontal="center" wrapText="1"/>
    </xf>
    <xf numFmtId="4" fontId="89" fillId="0" borderId="0" xfId="0" applyNumberFormat="1" applyFont="1" applyBorder="1" applyAlignment="1">
      <alignment horizontal="center" vertical="center" wrapText="1"/>
    </xf>
    <xf numFmtId="0" fontId="89" fillId="0" borderId="0" xfId="0" applyFont="1" applyBorder="1" applyAlignment="1">
      <alignment vertical="center" wrapText="1"/>
    </xf>
    <xf numFmtId="0" fontId="88" fillId="0" borderId="0" xfId="0" applyFont="1" applyBorder="1" applyAlignment="1">
      <alignment horizontal="left"/>
    </xf>
    <xf numFmtId="43" fontId="88" fillId="0" borderId="0" xfId="0" applyNumberFormat="1" applyFont="1" applyAlignment="1">
      <alignment horizontal="center"/>
    </xf>
    <xf numFmtId="0" fontId="20" fillId="0" borderId="0" xfId="0" applyFont="1" applyBorder="1" applyAlignment="1">
      <alignment horizontal="left"/>
    </xf>
    <xf numFmtId="43" fontId="20" fillId="0" borderId="0" xfId="0" applyNumberFormat="1" applyFont="1" applyAlignment="1">
      <alignment horizontal="center"/>
    </xf>
    <xf numFmtId="0" fontId="83" fillId="0" borderId="43" xfId="0" applyFont="1" applyBorder="1" applyAlignment="1">
      <alignment horizontal="center" vertical="center" wrapText="1"/>
    </xf>
    <xf numFmtId="0" fontId="83" fillId="0" borderId="0" xfId="0" applyFont="1" applyBorder="1" applyAlignment="1">
      <alignment vertical="center" wrapText="1"/>
    </xf>
    <xf numFmtId="43" fontId="88" fillId="0" borderId="0" xfId="0" applyNumberFormat="1" applyFont="1" applyBorder="1" applyAlignment="1">
      <alignment horizontal="center" vertical="center" wrapText="1"/>
    </xf>
    <xf numFmtId="43" fontId="20" fillId="0" borderId="0"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83" fillId="0" borderId="71" xfId="0" applyFont="1" applyBorder="1" applyAlignment="1">
      <alignment horizontal="center" vertical="center" wrapText="1"/>
    </xf>
    <xf numFmtId="0" fontId="20" fillId="0" borderId="0" xfId="0" applyFont="1" applyBorder="1" applyAlignment="1">
      <alignment vertical="center" wrapText="1"/>
    </xf>
    <xf numFmtId="0" fontId="88" fillId="0" borderId="0" xfId="0" applyFont="1" applyBorder="1" applyAlignment="1">
      <alignment vertical="center" wrapText="1"/>
    </xf>
    <xf numFmtId="0" fontId="88" fillId="0" borderId="0" xfId="0" applyFont="1" applyBorder="1" applyAlignment="1">
      <alignment horizontal="center"/>
    </xf>
    <xf numFmtId="0" fontId="88" fillId="0" borderId="0" xfId="0" applyFont="1" applyBorder="1" applyAlignment="1">
      <alignment/>
    </xf>
    <xf numFmtId="0" fontId="87" fillId="0" borderId="0" xfId="0" applyFont="1" applyBorder="1" applyAlignment="1">
      <alignment/>
    </xf>
    <xf numFmtId="0" fontId="87" fillId="0" borderId="0" xfId="0" applyNumberFormat="1" applyFont="1" applyBorder="1" applyAlignment="1">
      <alignment wrapText="1"/>
    </xf>
    <xf numFmtId="0" fontId="89" fillId="0" borderId="0" xfId="0" applyFont="1" applyBorder="1" applyAlignment="1">
      <alignment horizontal="left"/>
    </xf>
    <xf numFmtId="4" fontId="89" fillId="0" borderId="0" xfId="0" applyNumberFormat="1" applyFont="1" applyBorder="1" applyAlignment="1">
      <alignment horizontal="center"/>
    </xf>
    <xf numFmtId="4" fontId="83" fillId="0" borderId="0" xfId="0" applyNumberFormat="1" applyFont="1" applyBorder="1" applyAlignment="1">
      <alignment horizontal="center"/>
    </xf>
    <xf numFmtId="0" fontId="83" fillId="0" borderId="0" xfId="0" applyNumberFormat="1" applyFont="1" applyBorder="1" applyAlignment="1">
      <alignment horizontal="center" wrapText="1"/>
    </xf>
    <xf numFmtId="43" fontId="88" fillId="0" borderId="30" xfId="0" applyNumberFormat="1" applyFont="1" applyBorder="1" applyAlignment="1">
      <alignment horizontal="center"/>
    </xf>
    <xf numFmtId="43" fontId="88" fillId="0" borderId="0" xfId="0" applyNumberFormat="1" applyFont="1" applyBorder="1" applyAlignment="1">
      <alignment horizontal="center"/>
    </xf>
    <xf numFmtId="43" fontId="20" fillId="0" borderId="0" xfId="0" applyNumberFormat="1" applyFont="1" applyBorder="1" applyAlignment="1">
      <alignment horizontal="center"/>
    </xf>
    <xf numFmtId="0" fontId="20" fillId="0" borderId="0" xfId="0" applyNumberFormat="1" applyFont="1" applyBorder="1" applyAlignment="1">
      <alignment horizontal="center" wrapText="1"/>
    </xf>
    <xf numFmtId="43" fontId="88" fillId="0" borderId="33" xfId="0" applyNumberFormat="1" applyFont="1" applyBorder="1" applyAlignment="1">
      <alignment horizontal="center"/>
    </xf>
    <xf numFmtId="0" fontId="88"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NumberFormat="1" applyFont="1" applyBorder="1" applyAlignment="1">
      <alignment wrapText="1"/>
    </xf>
    <xf numFmtId="176" fontId="20" fillId="0" borderId="0" xfId="0" applyNumberFormat="1" applyFont="1" applyBorder="1" applyAlignment="1">
      <alignment/>
    </xf>
    <xf numFmtId="0" fontId="83" fillId="0" borderId="72" xfId="0" applyFont="1" applyFill="1" applyBorder="1" applyAlignment="1">
      <alignment horizontal="center" vertical="center" wrapText="1"/>
    </xf>
    <xf numFmtId="0" fontId="83" fillId="0" borderId="29" xfId="0" applyFont="1" applyFill="1" applyBorder="1" applyAlignment="1">
      <alignment horizontal="center" vertical="center" wrapText="1"/>
    </xf>
    <xf numFmtId="0" fontId="83" fillId="0" borderId="73" xfId="0" applyFont="1" applyFill="1" applyBorder="1" applyAlignment="1">
      <alignment horizontal="center" vertical="center" wrapText="1"/>
    </xf>
    <xf numFmtId="0" fontId="83" fillId="0" borderId="74" xfId="0" applyFont="1" applyFill="1" applyBorder="1" applyAlignment="1">
      <alignment horizontal="center" vertical="center" wrapText="1"/>
    </xf>
    <xf numFmtId="176" fontId="83" fillId="0" borderId="75" xfId="0" applyNumberFormat="1" applyFont="1" applyBorder="1" applyAlignment="1">
      <alignment vertical="center"/>
    </xf>
    <xf numFmtId="176" fontId="83" fillId="0" borderId="76" xfId="0" applyNumberFormat="1" applyFont="1" applyBorder="1" applyAlignment="1">
      <alignment horizontal="center" vertical="center"/>
    </xf>
    <xf numFmtId="0" fontId="20" fillId="0" borderId="67" xfId="0" applyFont="1" applyBorder="1" applyAlignment="1">
      <alignment horizontal="left" vertical="center"/>
    </xf>
    <xf numFmtId="0" fontId="20" fillId="0" borderId="37" xfId="0" applyFont="1" applyBorder="1" applyAlignment="1">
      <alignment horizontal="left" vertical="center"/>
    </xf>
    <xf numFmtId="0" fontId="20" fillId="0" borderId="77" xfId="0" applyFont="1" applyBorder="1" applyAlignment="1">
      <alignment horizontal="left" vertical="center"/>
    </xf>
    <xf numFmtId="43" fontId="20" fillId="0" borderId="26" xfId="0" applyNumberFormat="1" applyFont="1" applyBorder="1" applyAlignment="1">
      <alignment horizontal="center" vertical="center"/>
    </xf>
    <xf numFmtId="0" fontId="20" fillId="0" borderId="26" xfId="0" applyFont="1" applyBorder="1" applyAlignment="1">
      <alignment horizontal="center" vertical="center"/>
    </xf>
    <xf numFmtId="4" fontId="20" fillId="0" borderId="26" xfId="0" applyNumberFormat="1" applyFont="1" applyBorder="1" applyAlignment="1">
      <alignment horizontal="center" vertical="center"/>
    </xf>
    <xf numFmtId="4" fontId="20" fillId="0" borderId="49" xfId="0" applyNumberFormat="1" applyFont="1" applyBorder="1" applyAlignment="1">
      <alignment horizontal="center" vertical="center"/>
    </xf>
    <xf numFmtId="0" fontId="88" fillId="0" borderId="0" xfId="0" applyFont="1" applyBorder="1" applyAlignment="1">
      <alignment/>
    </xf>
    <xf numFmtId="0" fontId="20" fillId="0" borderId="72" xfId="0" applyFont="1" applyBorder="1" applyAlignment="1">
      <alignment horizontal="left" vertical="center"/>
    </xf>
    <xf numFmtId="0" fontId="20" fillId="0" borderId="29" xfId="0" applyFont="1" applyBorder="1" applyAlignment="1">
      <alignment horizontal="left" vertical="center"/>
    </xf>
    <xf numFmtId="0" fontId="20" fillId="0" borderId="78" xfId="0" applyFont="1" applyBorder="1" applyAlignment="1">
      <alignment horizontal="left" vertical="center"/>
    </xf>
    <xf numFmtId="0" fontId="20" fillId="0" borderId="40" xfId="0" applyFont="1" applyBorder="1" applyAlignment="1">
      <alignment horizontal="center" vertical="center"/>
    </xf>
    <xf numFmtId="4" fontId="20" fillId="0" borderId="40" xfId="0" applyNumberFormat="1" applyFont="1" applyBorder="1" applyAlignment="1">
      <alignment horizontal="center" vertical="center"/>
    </xf>
    <xf numFmtId="4" fontId="20" fillId="0" borderId="63" xfId="0" applyNumberFormat="1" applyFont="1" applyBorder="1" applyAlignment="1">
      <alignment horizontal="center" vertical="center"/>
    </xf>
    <xf numFmtId="176" fontId="20" fillId="0" borderId="0" xfId="0" applyNumberFormat="1" applyFont="1" applyBorder="1" applyAlignment="1">
      <alignment horizontal="center"/>
    </xf>
    <xf numFmtId="0" fontId="83" fillId="0" borderId="67" xfId="0" applyFont="1" applyBorder="1" applyAlignment="1">
      <alignment horizontal="left" vertical="center"/>
    </xf>
    <xf numFmtId="0" fontId="83" fillId="0" borderId="37" xfId="0" applyFont="1" applyBorder="1" applyAlignment="1">
      <alignment horizontal="left" vertical="center"/>
    </xf>
    <xf numFmtId="0" fontId="83" fillId="0" borderId="68" xfId="0" applyFont="1" applyBorder="1" applyAlignment="1">
      <alignment horizontal="left" vertical="center"/>
    </xf>
    <xf numFmtId="43" fontId="20" fillId="0" borderId="0" xfId="0" applyNumberFormat="1" applyFont="1" applyBorder="1" applyAlignment="1">
      <alignment/>
    </xf>
    <xf numFmtId="0" fontId="89" fillId="0" borderId="0" xfId="0" applyFont="1" applyBorder="1" applyAlignment="1">
      <alignment horizontal="center"/>
    </xf>
    <xf numFmtId="0" fontId="88" fillId="0" borderId="0" xfId="0" applyFont="1" applyAlignment="1">
      <alignment/>
    </xf>
    <xf numFmtId="0" fontId="20" fillId="0" borderId="0" xfId="0" applyNumberFormat="1" applyFont="1" applyAlignment="1">
      <alignment wrapText="1"/>
    </xf>
    <xf numFmtId="0" fontId="83" fillId="0" borderId="45" xfId="0" applyFont="1" applyBorder="1" applyAlignment="1">
      <alignment horizontal="left" vertical="center"/>
    </xf>
    <xf numFmtId="0" fontId="83" fillId="0" borderId="28" xfId="0" applyFont="1" applyBorder="1" applyAlignment="1">
      <alignment horizontal="left" vertical="center"/>
    </xf>
    <xf numFmtId="0" fontId="83" fillId="0" borderId="46" xfId="0" applyFont="1" applyBorder="1" applyAlignment="1">
      <alignment horizontal="left" vertical="center"/>
    </xf>
    <xf numFmtId="0" fontId="20" fillId="22" borderId="45" xfId="0" applyFont="1" applyFill="1" applyBorder="1" applyAlignment="1">
      <alignment horizontal="center" vertical="center"/>
    </xf>
    <xf numFmtId="0" fontId="20" fillId="22" borderId="28" xfId="0" applyFont="1" applyFill="1" applyBorder="1" applyAlignment="1">
      <alignment horizontal="center" vertical="center"/>
    </xf>
    <xf numFmtId="0" fontId="20" fillId="22" borderId="30" xfId="0" applyFont="1" applyFill="1" applyBorder="1" applyAlignment="1">
      <alignment horizontal="center" vertical="center"/>
    </xf>
    <xf numFmtId="43" fontId="20" fillId="22" borderId="26" xfId="0" applyNumberFormat="1" applyFont="1" applyFill="1" applyBorder="1" applyAlignment="1">
      <alignment horizontal="center"/>
    </xf>
    <xf numFmtId="0" fontId="20" fillId="22" borderId="26" xfId="0" applyFont="1" applyFill="1" applyBorder="1" applyAlignment="1">
      <alignment horizontal="center"/>
    </xf>
    <xf numFmtId="43" fontId="20" fillId="22" borderId="26" xfId="0" applyNumberFormat="1" applyFont="1" applyFill="1" applyBorder="1" applyAlignment="1">
      <alignment horizontal="center"/>
    </xf>
    <xf numFmtId="4" fontId="20" fillId="22" borderId="49" xfId="0" applyNumberFormat="1" applyFont="1" applyFill="1" applyBorder="1" applyAlignment="1">
      <alignment horizontal="center"/>
    </xf>
    <xf numFmtId="172" fontId="89" fillId="0" borderId="0" xfId="0" applyNumberFormat="1" applyFont="1" applyBorder="1" applyAlignment="1">
      <alignment horizontal="center"/>
    </xf>
    <xf numFmtId="0" fontId="20" fillId="22" borderId="45" xfId="0" applyFont="1" applyFill="1" applyBorder="1" applyAlignment="1">
      <alignment horizontal="center" vertical="center"/>
    </xf>
    <xf numFmtId="0" fontId="20" fillId="22" borderId="28" xfId="0" applyFont="1" applyFill="1" applyBorder="1" applyAlignment="1">
      <alignment horizontal="center" vertical="center"/>
    </xf>
    <xf numFmtId="0" fontId="20" fillId="22" borderId="30" xfId="0" applyFont="1" applyFill="1" applyBorder="1" applyAlignment="1">
      <alignment horizontal="center" vertical="center"/>
    </xf>
    <xf numFmtId="43" fontId="20" fillId="22" borderId="30" xfId="0" applyNumberFormat="1" applyFont="1" applyFill="1" applyBorder="1" applyAlignment="1">
      <alignment horizontal="center"/>
    </xf>
    <xf numFmtId="43" fontId="20" fillId="22" borderId="15" xfId="0" applyNumberFormat="1" applyFont="1" applyFill="1" applyBorder="1" applyAlignment="1">
      <alignment horizontal="center"/>
    </xf>
    <xf numFmtId="172" fontId="89" fillId="0" borderId="0" xfId="0" applyNumberFormat="1" applyFont="1" applyBorder="1" applyAlignment="1">
      <alignment/>
    </xf>
    <xf numFmtId="0" fontId="20" fillId="22" borderId="64" xfId="0" applyFont="1" applyFill="1" applyBorder="1" applyAlignment="1">
      <alignment horizontal="center" vertical="center"/>
    </xf>
    <xf numFmtId="0" fontId="20" fillId="22" borderId="22" xfId="0" applyFont="1" applyFill="1" applyBorder="1" applyAlignment="1">
      <alignment horizontal="center" vertical="center"/>
    </xf>
    <xf numFmtId="0" fontId="20" fillId="22" borderId="33" xfId="0" applyFont="1" applyFill="1" applyBorder="1" applyAlignment="1">
      <alignment horizontal="center" vertical="center"/>
    </xf>
    <xf numFmtId="43" fontId="20" fillId="22" borderId="15" xfId="0" applyNumberFormat="1" applyFont="1" applyFill="1" applyBorder="1" applyAlignment="1">
      <alignment horizontal="center"/>
    </xf>
    <xf numFmtId="0" fontId="20" fillId="22" borderId="15" xfId="0" applyFont="1" applyFill="1" applyBorder="1" applyAlignment="1">
      <alignment horizontal="center"/>
    </xf>
    <xf numFmtId="4" fontId="20" fillId="22" borderId="79" xfId="0" applyNumberFormat="1" applyFont="1" applyFill="1" applyBorder="1" applyAlignment="1">
      <alignment horizontal="center"/>
    </xf>
    <xf numFmtId="0" fontId="83" fillId="0" borderId="64" xfId="0" applyFont="1" applyBorder="1" applyAlignment="1">
      <alignment horizontal="left"/>
    </xf>
    <xf numFmtId="0" fontId="83" fillId="0" borderId="22" xfId="0" applyFont="1" applyBorder="1" applyAlignment="1">
      <alignment horizontal="left"/>
    </xf>
    <xf numFmtId="0" fontId="83" fillId="0" borderId="62" xfId="0" applyFont="1" applyBorder="1" applyAlignment="1">
      <alignment horizontal="left"/>
    </xf>
    <xf numFmtId="177" fontId="88" fillId="0" borderId="0" xfId="0" applyNumberFormat="1" applyFont="1" applyAlignment="1">
      <alignment/>
    </xf>
    <xf numFmtId="0" fontId="20" fillId="0" borderId="48" xfId="0" applyFont="1" applyBorder="1" applyAlignment="1">
      <alignment horizontal="center"/>
    </xf>
    <xf numFmtId="0" fontId="20" fillId="0" borderId="26" xfId="0" applyFont="1" applyBorder="1" applyAlignment="1">
      <alignment horizontal="center"/>
    </xf>
    <xf numFmtId="10" fontId="20" fillId="0" borderId="27" xfId="0" applyNumberFormat="1" applyFont="1" applyBorder="1" applyAlignment="1">
      <alignment horizontal="center"/>
    </xf>
    <xf numFmtId="10" fontId="20" fillId="0" borderId="30" xfId="0" applyNumberFormat="1" applyFont="1" applyBorder="1" applyAlignment="1">
      <alignment horizontal="center"/>
    </xf>
    <xf numFmtId="10" fontId="20" fillId="0" borderId="26" xfId="0" applyNumberFormat="1" applyFont="1" applyBorder="1" applyAlignment="1">
      <alignment/>
    </xf>
    <xf numFmtId="10" fontId="20" fillId="0" borderId="49" xfId="0" applyNumberFormat="1" applyFont="1" applyBorder="1" applyAlignment="1">
      <alignment/>
    </xf>
    <xf numFmtId="0" fontId="20" fillId="0" borderId="44" xfId="0" applyFont="1" applyBorder="1" applyAlignment="1">
      <alignment horizontal="center"/>
    </xf>
    <xf numFmtId="0" fontId="20" fillId="0" borderId="40" xfId="0" applyFont="1" applyBorder="1" applyAlignment="1">
      <alignment horizontal="center"/>
    </xf>
    <xf numFmtId="10" fontId="20" fillId="0" borderId="31" xfId="0" applyNumberFormat="1" applyFont="1" applyBorder="1" applyAlignment="1">
      <alignment horizontal="center"/>
    </xf>
    <xf numFmtId="10" fontId="20" fillId="0" borderId="32" xfId="0" applyNumberFormat="1" applyFont="1" applyBorder="1" applyAlignment="1">
      <alignment horizontal="center"/>
    </xf>
    <xf numFmtId="10" fontId="20" fillId="0" borderId="24" xfId="0" applyNumberFormat="1" applyFont="1" applyBorder="1" applyAlignment="1">
      <alignment/>
    </xf>
    <xf numFmtId="10" fontId="20" fillId="0" borderId="42" xfId="0" applyNumberFormat="1" applyFont="1" applyBorder="1" applyAlignment="1">
      <alignment/>
    </xf>
    <xf numFmtId="0" fontId="88" fillId="0" borderId="0" xfId="0" applyFont="1" applyAlignment="1">
      <alignment horizontal="center"/>
    </xf>
    <xf numFmtId="0" fontId="83" fillId="0" borderId="80" xfId="0" applyFont="1" applyBorder="1" applyAlignment="1">
      <alignment horizontal="left" vertical="center"/>
    </xf>
    <xf numFmtId="0" fontId="83" fillId="0" borderId="35" xfId="0" applyFont="1" applyBorder="1" applyAlignment="1">
      <alignment horizontal="left" vertical="center"/>
    </xf>
    <xf numFmtId="0" fontId="83" fillId="0" borderId="59" xfId="0" applyFont="1" applyBorder="1" applyAlignment="1">
      <alignment horizontal="left" vertical="center"/>
    </xf>
    <xf numFmtId="0" fontId="89" fillId="0" borderId="0" xfId="0" applyFont="1" applyAlignment="1">
      <alignment horizontal="center"/>
    </xf>
    <xf numFmtId="43" fontId="20" fillId="22" borderId="27" xfId="0" applyNumberFormat="1" applyFont="1" applyFill="1" applyBorder="1" applyAlignment="1">
      <alignment horizontal="center"/>
    </xf>
    <xf numFmtId="0" fontId="20" fillId="22" borderId="30" xfId="0" applyFont="1" applyFill="1" applyBorder="1" applyAlignment="1">
      <alignment horizontal="center"/>
    </xf>
    <xf numFmtId="4" fontId="20" fillId="22" borderId="26" xfId="0" applyNumberFormat="1" applyFont="1" applyFill="1" applyBorder="1" applyAlignment="1">
      <alignment horizontal="center"/>
    </xf>
    <xf numFmtId="43" fontId="89" fillId="0" borderId="0" xfId="0" applyNumberFormat="1" applyFont="1" applyBorder="1" applyAlignment="1">
      <alignment horizontal="center"/>
    </xf>
    <xf numFmtId="43" fontId="20" fillId="22" borderId="21" xfId="0" applyNumberFormat="1" applyFont="1" applyFill="1" applyBorder="1" applyAlignment="1">
      <alignment horizontal="center"/>
    </xf>
    <xf numFmtId="0" fontId="20" fillId="22" borderId="33" xfId="0" applyFont="1" applyFill="1" applyBorder="1" applyAlignment="1">
      <alignment horizontal="center"/>
    </xf>
    <xf numFmtId="43" fontId="89" fillId="0" borderId="0" xfId="0" applyNumberFormat="1" applyFont="1" applyBorder="1" applyAlignment="1">
      <alignment/>
    </xf>
    <xf numFmtId="4" fontId="20" fillId="22" borderId="15" xfId="0" applyNumberFormat="1" applyFont="1" applyFill="1" applyBorder="1" applyAlignment="1">
      <alignment horizontal="center"/>
    </xf>
    <xf numFmtId="10" fontId="20" fillId="0" borderId="40" xfId="0" applyNumberFormat="1" applyFont="1" applyBorder="1" applyAlignment="1">
      <alignment/>
    </xf>
    <xf numFmtId="10" fontId="20" fillId="0" borderId="63" xfId="0" applyNumberFormat="1" applyFont="1" applyBorder="1" applyAlignment="1">
      <alignment/>
    </xf>
    <xf numFmtId="0" fontId="83" fillId="0" borderId="45" xfId="0" applyFont="1" applyBorder="1" applyAlignment="1">
      <alignment horizontal="left"/>
    </xf>
    <xf numFmtId="0" fontId="83" fillId="0" borderId="28" xfId="0" applyFont="1" applyBorder="1" applyAlignment="1">
      <alignment horizontal="left"/>
    </xf>
    <xf numFmtId="0" fontId="83" fillId="0" borderId="46" xfId="0" applyFont="1" applyBorder="1" applyAlignment="1">
      <alignment horizontal="left"/>
    </xf>
    <xf numFmtId="177" fontId="88" fillId="0" borderId="0" xfId="0" applyNumberFormat="1" applyFont="1" applyAlignment="1">
      <alignment/>
    </xf>
    <xf numFmtId="0" fontId="90" fillId="0" borderId="0" xfId="0" applyFont="1" applyAlignment="1">
      <alignment/>
    </xf>
    <xf numFmtId="0" fontId="20" fillId="0" borderId="50" xfId="0" applyFont="1" applyBorder="1" applyAlignment="1">
      <alignment horizontal="center"/>
    </xf>
    <xf numFmtId="0" fontId="20" fillId="0" borderId="53" xfId="0" applyFont="1" applyBorder="1" applyAlignment="1">
      <alignment horizontal="center"/>
    </xf>
    <xf numFmtId="10" fontId="20" fillId="0" borderId="52" xfId="0" applyNumberFormat="1" applyFont="1" applyBorder="1" applyAlignment="1">
      <alignment horizontal="center"/>
    </xf>
    <xf numFmtId="10" fontId="20" fillId="0" borderId="56" xfId="0" applyNumberFormat="1" applyFont="1" applyBorder="1" applyAlignment="1">
      <alignment horizontal="center"/>
    </xf>
    <xf numFmtId="10" fontId="20" fillId="0" borderId="53" xfId="0" applyNumberFormat="1" applyFont="1" applyBorder="1" applyAlignment="1">
      <alignment/>
    </xf>
    <xf numFmtId="10" fontId="20" fillId="0" borderId="81" xfId="0" applyNumberFormat="1" applyFont="1" applyBorder="1" applyAlignment="1">
      <alignment/>
    </xf>
    <xf numFmtId="0" fontId="20" fillId="0" borderId="15" xfId="0" applyFont="1" applyBorder="1" applyAlignment="1">
      <alignment/>
    </xf>
    <xf numFmtId="0" fontId="20" fillId="0" borderId="15" xfId="0" applyFont="1" applyBorder="1" applyAlignment="1">
      <alignment horizontal="center" wrapText="1"/>
    </xf>
    <xf numFmtId="0" fontId="20" fillId="0" borderId="0" xfId="0" applyFont="1" applyBorder="1" applyAlignment="1">
      <alignment horizontal="center" wrapText="1"/>
    </xf>
    <xf numFmtId="0" fontId="20" fillId="0" borderId="0" xfId="0" applyFont="1" applyBorder="1" applyAlignment="1">
      <alignment horizontal="right"/>
    </xf>
    <xf numFmtId="4" fontId="20" fillId="0" borderId="15" xfId="0" applyNumberFormat="1" applyFont="1" applyBorder="1" applyAlignment="1">
      <alignment horizontal="center"/>
    </xf>
    <xf numFmtId="169" fontId="20" fillId="0" borderId="15" xfId="0" applyNumberFormat="1" applyFont="1" applyBorder="1" applyAlignment="1">
      <alignment horizontal="center"/>
    </xf>
    <xf numFmtId="4" fontId="20" fillId="0" borderId="0" xfId="0" applyNumberFormat="1" applyFont="1" applyBorder="1" applyAlignment="1">
      <alignment horizontal="center"/>
    </xf>
    <xf numFmtId="4" fontId="20" fillId="0" borderId="0" xfId="0" applyNumberFormat="1" applyFont="1" applyBorder="1" applyAlignment="1">
      <alignment/>
    </xf>
    <xf numFmtId="4" fontId="20" fillId="0" borderId="15" xfId="0" applyNumberFormat="1" applyFont="1" applyBorder="1" applyAlignment="1">
      <alignment/>
    </xf>
    <xf numFmtId="4" fontId="20" fillId="0" borderId="21" xfId="0" applyNumberFormat="1" applyFont="1" applyBorder="1" applyAlignment="1">
      <alignment horizontal="left"/>
    </xf>
    <xf numFmtId="4" fontId="20" fillId="0" borderId="22" xfId="0" applyNumberFormat="1" applyFont="1" applyBorder="1" applyAlignment="1">
      <alignment horizontal="left"/>
    </xf>
    <xf numFmtId="4" fontId="20" fillId="0" borderId="33" xfId="0" applyNumberFormat="1" applyFont="1" applyBorder="1" applyAlignment="1">
      <alignment horizontal="left"/>
    </xf>
    <xf numFmtId="169" fontId="20" fillId="0" borderId="15" xfId="0" applyNumberFormat="1" applyFont="1" applyBorder="1" applyAlignment="1">
      <alignment/>
    </xf>
    <xf numFmtId="4" fontId="20" fillId="0" borderId="33" xfId="0" applyNumberFormat="1" applyFont="1" applyBorder="1" applyAlignment="1">
      <alignment horizontal="left"/>
    </xf>
    <xf numFmtId="4" fontId="90" fillId="0" borderId="0" xfId="0" applyNumberFormat="1" applyFont="1" applyBorder="1" applyAlignment="1">
      <alignment/>
    </xf>
    <xf numFmtId="169" fontId="20" fillId="0" borderId="0" xfId="0" applyNumberFormat="1" applyFont="1" applyBorder="1" applyAlignment="1">
      <alignment horizontal="center"/>
    </xf>
    <xf numFmtId="169" fontId="20" fillId="0" borderId="0" xfId="0" applyNumberFormat="1" applyFont="1" applyBorder="1" applyAlignment="1">
      <alignment/>
    </xf>
    <xf numFmtId="0" fontId="20" fillId="0" borderId="0" xfId="0" applyFont="1" applyAlignment="1">
      <alignment horizontal="left"/>
    </xf>
    <xf numFmtId="0" fontId="20" fillId="0" borderId="0" xfId="0" applyFont="1" applyAlignment="1">
      <alignment horizontal="left"/>
    </xf>
    <xf numFmtId="0" fontId="20" fillId="0" borderId="60" xfId="0" applyFont="1" applyBorder="1" applyAlignment="1" applyProtection="1">
      <alignment wrapText="1"/>
      <protection/>
    </xf>
    <xf numFmtId="0" fontId="20" fillId="0" borderId="15" xfId="0" applyFont="1" applyBorder="1" applyAlignment="1" applyProtection="1">
      <alignment horizontal="left" wrapText="1"/>
      <protection/>
    </xf>
    <xf numFmtId="0" fontId="20" fillId="0" borderId="21" xfId="0" applyFont="1" applyBorder="1" applyAlignment="1" applyProtection="1">
      <alignment horizontal="center" wrapText="1"/>
      <protection/>
    </xf>
    <xf numFmtId="166" fontId="20" fillId="0" borderId="15" xfId="0" applyNumberFormat="1" applyFont="1" applyFill="1" applyBorder="1" applyAlignment="1" applyProtection="1">
      <alignment horizontal="right" wrapText="1"/>
      <protection locked="0"/>
    </xf>
    <xf numFmtId="166" fontId="20" fillId="3" borderId="15" xfId="0" applyNumberFormat="1" applyFont="1" applyFill="1" applyBorder="1" applyAlignment="1" applyProtection="1">
      <alignment horizontal="right" wrapText="1"/>
      <protection locked="0"/>
    </xf>
    <xf numFmtId="166" fontId="20" fillId="8" borderId="21" xfId="0" applyNumberFormat="1" applyFont="1" applyFill="1" applyBorder="1" applyAlignment="1" applyProtection="1">
      <alignment horizontal="right" wrapText="1"/>
      <protection locked="0"/>
    </xf>
    <xf numFmtId="167" fontId="20" fillId="0" borderId="61" xfId="0" applyNumberFormat="1" applyFont="1" applyFill="1" applyBorder="1" applyAlignment="1" applyProtection="1">
      <alignment horizontal="center" wrapText="1"/>
      <protection locked="0"/>
    </xf>
    <xf numFmtId="43" fontId="21" fillId="3" borderId="33" xfId="0" applyNumberFormat="1" applyFont="1" applyFill="1" applyBorder="1" applyAlignment="1" applyProtection="1">
      <alignment horizontal="center" wrapText="1"/>
      <protection/>
    </xf>
    <xf numFmtId="43" fontId="20" fillId="0" borderId="15" xfId="0" applyNumberFormat="1" applyFont="1" applyFill="1" applyBorder="1" applyAlignment="1" applyProtection="1">
      <alignment horizontal="center" wrapText="1"/>
      <protection/>
    </xf>
    <xf numFmtId="43" fontId="20" fillId="0" borderId="21" xfId="0" applyNumberFormat="1" applyFont="1" applyFill="1" applyBorder="1" applyAlignment="1" applyProtection="1">
      <alignment horizontal="center" wrapText="1"/>
      <protection/>
    </xf>
    <xf numFmtId="166" fontId="20" fillId="22" borderId="61" xfId="0" applyNumberFormat="1" applyFont="1" applyFill="1" applyBorder="1" applyAlignment="1" applyProtection="1">
      <alignment horizontal="center" wrapText="1"/>
      <protection locked="0"/>
    </xf>
    <xf numFmtId="166" fontId="20" fillId="22" borderId="61" xfId="0" applyNumberFormat="1" applyFont="1" applyFill="1" applyBorder="1" applyAlignment="1" applyProtection="1">
      <alignment horizontal="center" wrapText="1"/>
      <protection locked="0"/>
    </xf>
    <xf numFmtId="166" fontId="20" fillId="22" borderId="62" xfId="0" applyNumberFormat="1" applyFont="1" applyFill="1" applyBorder="1" applyAlignment="1" applyProtection="1">
      <alignment horizontal="center" wrapText="1"/>
      <protection locked="0"/>
    </xf>
    <xf numFmtId="168" fontId="21" fillId="22" borderId="60" xfId="0" applyNumberFormat="1" applyFont="1" applyFill="1" applyBorder="1" applyAlignment="1" applyProtection="1">
      <alignment horizontal="center" wrapText="1"/>
      <protection locked="0"/>
    </xf>
    <xf numFmtId="43" fontId="21" fillId="0" borderId="33" xfId="0" applyNumberFormat="1" applyFont="1" applyFill="1" applyBorder="1" applyAlignment="1" applyProtection="1">
      <alignment horizontal="center" wrapText="1"/>
      <protection/>
    </xf>
    <xf numFmtId="43" fontId="21" fillId="0" borderId="15" xfId="0" applyNumberFormat="1" applyFont="1" applyFill="1" applyBorder="1" applyAlignment="1" applyProtection="1">
      <alignment horizontal="center" wrapText="1"/>
      <protection/>
    </xf>
    <xf numFmtId="166" fontId="20" fillId="24" borderId="15" xfId="0" applyNumberFormat="1" applyFont="1" applyFill="1" applyBorder="1" applyAlignment="1" applyProtection="1">
      <alignment horizontal="center" wrapText="1"/>
      <protection locked="0"/>
    </xf>
    <xf numFmtId="166" fontId="20" fillId="31" borderId="15" xfId="0" applyNumberFormat="1" applyFont="1" applyFill="1" applyBorder="1" applyAlignment="1" applyProtection="1">
      <alignment horizontal="center" wrapText="1"/>
      <protection locked="0"/>
    </xf>
    <xf numFmtId="43" fontId="21" fillId="12" borderId="15" xfId="0" applyNumberFormat="1" applyFont="1" applyFill="1" applyBorder="1" applyAlignment="1" applyProtection="1">
      <alignment horizontal="center" wrapText="1"/>
      <protection/>
    </xf>
    <xf numFmtId="166" fontId="20" fillId="0" borderId="15" xfId="0" applyNumberFormat="1" applyFont="1" applyFill="1" applyBorder="1" applyAlignment="1" applyProtection="1">
      <alignment horizontal="center" wrapText="1"/>
      <protection locked="0"/>
    </xf>
    <xf numFmtId="166" fontId="20" fillId="3" borderId="15" xfId="0" applyNumberFormat="1" applyFont="1" applyFill="1" applyBorder="1" applyAlignment="1" applyProtection="1">
      <alignment horizontal="center" wrapText="1"/>
      <protection locked="0"/>
    </xf>
    <xf numFmtId="43" fontId="20" fillId="0" borderId="61" xfId="0" applyNumberFormat="1" applyFont="1" applyFill="1" applyBorder="1" applyAlignment="1" applyProtection="1">
      <alignment horizontal="center" wrapText="1"/>
      <protection locked="0"/>
    </xf>
    <xf numFmtId="166" fontId="20" fillId="22" borderId="62" xfId="0" applyNumberFormat="1" applyFont="1" applyFill="1" applyBorder="1" applyAlignment="1" applyProtection="1">
      <alignment horizontal="center" wrapText="1"/>
      <protection locked="0"/>
    </xf>
    <xf numFmtId="166" fontId="20" fillId="24" borderId="15" xfId="0" applyNumberFormat="1" applyFont="1" applyFill="1" applyBorder="1" applyAlignment="1" applyProtection="1">
      <alignment horizontal="center" wrapText="1"/>
      <protection locked="0"/>
    </xf>
    <xf numFmtId="166" fontId="20" fillId="12" borderId="15" xfId="0" applyNumberFormat="1" applyFont="1" applyFill="1" applyBorder="1" applyAlignment="1" applyProtection="1">
      <alignment horizontal="center" wrapText="1"/>
      <protection locked="0"/>
    </xf>
    <xf numFmtId="43" fontId="20" fillId="12" borderId="15" xfId="0" applyNumberFormat="1" applyFont="1" applyFill="1" applyBorder="1" applyAlignment="1" applyProtection="1">
      <alignment horizontal="center" wrapText="1"/>
      <protection/>
    </xf>
    <xf numFmtId="166" fontId="20" fillId="0" borderId="15" xfId="0" applyNumberFormat="1" applyFont="1" applyFill="1" applyBorder="1" applyAlignment="1" applyProtection="1">
      <alignment horizontal="right" wrapText="1"/>
      <protection locked="0"/>
    </xf>
    <xf numFmtId="166" fontId="20" fillId="3" borderId="15" xfId="0" applyNumberFormat="1" applyFont="1" applyFill="1" applyBorder="1" applyAlignment="1" applyProtection="1">
      <alignment horizontal="right" wrapText="1"/>
      <protection locked="0"/>
    </xf>
    <xf numFmtId="167" fontId="20" fillId="0" borderId="61" xfId="0" applyNumberFormat="1" applyFont="1" applyFill="1" applyBorder="1" applyAlignment="1" applyProtection="1">
      <alignment horizontal="center" wrapText="1"/>
      <protection locked="0"/>
    </xf>
    <xf numFmtId="167" fontId="20" fillId="0" borderId="15" xfId="0" applyNumberFormat="1" applyFont="1" applyFill="1" applyBorder="1" applyAlignment="1" applyProtection="1">
      <alignment horizontal="center" wrapText="1"/>
      <protection/>
    </xf>
    <xf numFmtId="167" fontId="20" fillId="0" borderId="21" xfId="0" applyNumberFormat="1" applyFont="1" applyFill="1" applyBorder="1" applyAlignment="1" applyProtection="1">
      <alignment horizontal="center" wrapText="1"/>
      <protection/>
    </xf>
    <xf numFmtId="169" fontId="20" fillId="31" borderId="33" xfId="0" applyNumberFormat="1" applyFont="1" applyFill="1" applyBorder="1" applyAlignment="1" applyProtection="1">
      <alignment horizontal="center" wrapText="1"/>
      <protection/>
    </xf>
    <xf numFmtId="167" fontId="20" fillId="31" borderId="15" xfId="0" applyNumberFormat="1" applyFont="1" applyFill="1" applyBorder="1" applyAlignment="1" applyProtection="1">
      <alignment horizontal="center" wrapText="1"/>
      <protection/>
    </xf>
    <xf numFmtId="170" fontId="83" fillId="0" borderId="15" xfId="0" applyNumberFormat="1" applyFont="1" applyFill="1" applyBorder="1" applyAlignment="1" applyProtection="1">
      <alignment horizontal="right" wrapText="1"/>
      <protection locked="0"/>
    </xf>
    <xf numFmtId="170" fontId="83" fillId="3" borderId="15" xfId="0" applyNumberFormat="1" applyFont="1" applyFill="1" applyBorder="1" applyAlignment="1" applyProtection="1">
      <alignment horizontal="right" wrapText="1"/>
      <protection locked="0"/>
    </xf>
    <xf numFmtId="170" fontId="83" fillId="8" borderId="21" xfId="0" applyNumberFormat="1" applyFont="1" applyFill="1" applyBorder="1" applyAlignment="1" applyProtection="1">
      <alignment horizontal="right" wrapText="1"/>
      <protection locked="0"/>
    </xf>
    <xf numFmtId="167" fontId="83" fillId="0" borderId="61" xfId="0" applyNumberFormat="1" applyFont="1" applyFill="1" applyBorder="1" applyAlignment="1" applyProtection="1">
      <alignment horizontal="center" wrapText="1"/>
      <protection locked="0"/>
    </xf>
    <xf numFmtId="167" fontId="83" fillId="0" borderId="15" xfId="0" applyNumberFormat="1" applyFont="1" applyFill="1" applyBorder="1" applyAlignment="1" applyProtection="1">
      <alignment horizontal="center" wrapText="1"/>
      <protection/>
    </xf>
    <xf numFmtId="167" fontId="83" fillId="0" borderId="21" xfId="0" applyNumberFormat="1" applyFont="1" applyFill="1" applyBorder="1" applyAlignment="1" applyProtection="1">
      <alignment horizontal="center" wrapText="1"/>
      <protection/>
    </xf>
    <xf numFmtId="166" fontId="83" fillId="22" borderId="61" xfId="0" applyNumberFormat="1" applyFont="1" applyFill="1" applyBorder="1" applyAlignment="1" applyProtection="1">
      <alignment horizontal="center" wrapText="1"/>
      <protection locked="0"/>
    </xf>
    <xf numFmtId="166" fontId="83" fillId="22" borderId="62" xfId="0" applyNumberFormat="1" applyFont="1" applyFill="1" applyBorder="1" applyAlignment="1" applyProtection="1">
      <alignment horizontal="center" wrapText="1"/>
      <protection locked="0"/>
    </xf>
    <xf numFmtId="166" fontId="83" fillId="24" borderId="15" xfId="0" applyNumberFormat="1" applyFont="1" applyFill="1" applyBorder="1" applyAlignment="1" applyProtection="1">
      <alignment horizontal="center" wrapText="1"/>
      <protection locked="0"/>
    </xf>
    <xf numFmtId="169" fontId="83" fillId="31" borderId="33" xfId="0" applyNumberFormat="1" applyFont="1" applyFill="1" applyBorder="1" applyAlignment="1" applyProtection="1">
      <alignment horizontal="center" wrapText="1"/>
      <protection/>
    </xf>
    <xf numFmtId="167" fontId="83" fillId="31" borderId="15" xfId="0" applyNumberFormat="1" applyFont="1" applyFill="1" applyBorder="1" applyAlignment="1" applyProtection="1">
      <alignment horizontal="center" wrapText="1"/>
      <protection/>
    </xf>
    <xf numFmtId="167" fontId="83" fillId="12" borderId="15" xfId="0" applyNumberFormat="1" applyFont="1" applyFill="1" applyBorder="1" applyAlignment="1" applyProtection="1">
      <alignment horizontal="center" wrapText="1"/>
      <protection/>
    </xf>
    <xf numFmtId="0" fontId="20" fillId="0" borderId="62" xfId="0" applyFont="1" applyFill="1" applyBorder="1" applyAlignment="1">
      <alignment vertical="center" wrapText="1"/>
    </xf>
    <xf numFmtId="168" fontId="20" fillId="0" borderId="15" xfId="0" applyNumberFormat="1" applyFont="1" applyFill="1" applyBorder="1" applyAlignment="1" applyProtection="1">
      <alignment horizontal="center" wrapText="1"/>
      <protection locked="0"/>
    </xf>
    <xf numFmtId="168" fontId="20" fillId="3" borderId="15" xfId="0" applyNumberFormat="1" applyFont="1" applyFill="1" applyBorder="1" applyAlignment="1" applyProtection="1">
      <alignment horizontal="center" wrapText="1"/>
      <protection locked="0"/>
    </xf>
    <xf numFmtId="168" fontId="20" fillId="8" borderId="21" xfId="0" applyNumberFormat="1" applyFont="1" applyFill="1" applyBorder="1" applyAlignment="1" applyProtection="1">
      <alignment horizontal="center" wrapText="1"/>
      <protection locked="0"/>
    </xf>
    <xf numFmtId="168" fontId="20" fillId="0" borderId="61" xfId="0" applyNumberFormat="1" applyFont="1" applyFill="1" applyBorder="1" applyAlignment="1" applyProtection="1">
      <alignment horizontal="center" wrapText="1"/>
      <protection locked="0"/>
    </xf>
    <xf numFmtId="168" fontId="20" fillId="0" borderId="15" xfId="0" applyNumberFormat="1" applyFont="1" applyFill="1" applyBorder="1" applyAlignment="1" applyProtection="1">
      <alignment horizontal="center" wrapText="1"/>
      <protection/>
    </xf>
    <xf numFmtId="168" fontId="20" fillId="0" borderId="21" xfId="0" applyNumberFormat="1" applyFont="1" applyFill="1" applyBorder="1" applyAlignment="1" applyProtection="1">
      <alignment horizontal="center" wrapText="1"/>
      <protection/>
    </xf>
    <xf numFmtId="168" fontId="20" fillId="22" borderId="61" xfId="0" applyNumberFormat="1" applyFont="1" applyFill="1" applyBorder="1" applyAlignment="1" applyProtection="1">
      <alignment horizontal="center" wrapText="1"/>
      <protection locked="0"/>
    </xf>
    <xf numFmtId="168" fontId="20" fillId="24" borderId="15" xfId="0" applyNumberFormat="1" applyFont="1" applyFill="1" applyBorder="1" applyAlignment="1" applyProtection="1">
      <alignment horizontal="center" wrapText="1"/>
      <protection locked="0"/>
    </xf>
    <xf numFmtId="168" fontId="20" fillId="31" borderId="15" xfId="0" applyNumberFormat="1" applyFont="1" applyFill="1" applyBorder="1" applyAlignment="1" applyProtection="1">
      <alignment horizontal="center" wrapText="1"/>
      <protection locked="0"/>
    </xf>
    <xf numFmtId="168" fontId="20" fillId="31" borderId="33" xfId="0" applyNumberFormat="1" applyFont="1" applyFill="1" applyBorder="1" applyAlignment="1" applyProtection="1">
      <alignment horizontal="center" wrapText="1"/>
      <protection locked="0"/>
    </xf>
    <xf numFmtId="168" fontId="20" fillId="12" borderId="15" xfId="0" applyNumberFormat="1" applyFont="1" applyFill="1" applyBorder="1" applyAlignment="1" applyProtection="1">
      <alignment horizontal="center" wrapText="1"/>
      <protection locked="0"/>
    </xf>
    <xf numFmtId="0" fontId="20" fillId="0" borderId="62" xfId="0" applyFont="1" applyFill="1" applyBorder="1" applyAlignment="1">
      <alignment wrapText="1"/>
    </xf>
    <xf numFmtId="43" fontId="20" fillId="0" borderId="15" xfId="0" applyNumberFormat="1" applyFont="1" applyFill="1" applyBorder="1" applyAlignment="1" applyProtection="1">
      <alignment horizontal="center" wrapText="1"/>
      <protection locked="0"/>
    </xf>
    <xf numFmtId="43" fontId="20" fillId="3" borderId="15" xfId="0" applyNumberFormat="1" applyFont="1" applyFill="1" applyBorder="1" applyAlignment="1" applyProtection="1">
      <alignment horizontal="center" wrapText="1"/>
      <protection locked="0"/>
    </xf>
    <xf numFmtId="43" fontId="20" fillId="24" borderId="15" xfId="0" applyNumberFormat="1" applyFont="1" applyFill="1" applyBorder="1" applyAlignment="1" applyProtection="1">
      <alignment horizontal="center" wrapText="1"/>
      <protection/>
    </xf>
    <xf numFmtId="43" fontId="20" fillId="24" borderId="21" xfId="0" applyNumberFormat="1" applyFont="1" applyFill="1" applyBorder="1" applyAlignment="1" applyProtection="1">
      <alignment horizontal="center" wrapText="1"/>
      <protection/>
    </xf>
    <xf numFmtId="43" fontId="20" fillId="22" borderId="61" xfId="0" applyNumberFormat="1" applyFont="1" applyFill="1" applyBorder="1" applyAlignment="1" applyProtection="1">
      <alignment horizontal="center" wrapText="1"/>
      <protection locked="0"/>
    </xf>
    <xf numFmtId="43" fontId="20" fillId="0" borderId="15" xfId="0" applyNumberFormat="1" applyFont="1" applyFill="1" applyBorder="1" applyAlignment="1" applyProtection="1">
      <alignment horizontal="right" wrapText="1"/>
      <protection locked="0"/>
    </xf>
    <xf numFmtId="43" fontId="20" fillId="3" borderId="15" xfId="0" applyNumberFormat="1" applyFont="1" applyFill="1" applyBorder="1" applyAlignment="1" applyProtection="1">
      <alignment horizontal="right" wrapText="1"/>
      <protection locked="0"/>
    </xf>
    <xf numFmtId="171" fontId="20" fillId="8" borderId="21" xfId="0" applyNumberFormat="1" applyFont="1" applyFill="1" applyBorder="1" applyAlignment="1" applyProtection="1">
      <alignment horizontal="center" wrapText="1"/>
      <protection locked="0"/>
    </xf>
    <xf numFmtId="43" fontId="20" fillId="22" borderId="62" xfId="0" applyNumberFormat="1" applyFont="1" applyFill="1" applyBorder="1" applyAlignment="1" applyProtection="1">
      <alignment horizontal="center" wrapText="1"/>
      <protection locked="0"/>
    </xf>
    <xf numFmtId="43" fontId="20" fillId="24" borderId="15" xfId="0" applyNumberFormat="1" applyFont="1" applyFill="1" applyBorder="1" applyAlignment="1" applyProtection="1">
      <alignment horizontal="center" wrapText="1"/>
      <protection locked="0"/>
    </xf>
    <xf numFmtId="43" fontId="20" fillId="31" borderId="15" xfId="0" applyNumberFormat="1" applyFont="1" applyFill="1" applyBorder="1" applyAlignment="1" applyProtection="1">
      <alignment horizontal="center" wrapText="1"/>
      <protection/>
    </xf>
    <xf numFmtId="43" fontId="20" fillId="31" borderId="15" xfId="0" applyNumberFormat="1" applyFont="1" applyFill="1" applyBorder="1" applyAlignment="1" applyProtection="1">
      <alignment horizontal="center" wrapText="1"/>
      <protection locked="0"/>
    </xf>
    <xf numFmtId="43" fontId="20" fillId="12" borderId="15" xfId="0" applyNumberFormat="1" applyFont="1" applyFill="1" applyBorder="1" applyAlignment="1" applyProtection="1">
      <alignment horizontal="center" wrapText="1"/>
      <protection locked="0"/>
    </xf>
    <xf numFmtId="172" fontId="20" fillId="0" borderId="15" xfId="0" applyNumberFormat="1" applyFont="1" applyFill="1" applyBorder="1" applyAlignment="1" applyProtection="1">
      <alignment horizontal="right" wrapText="1"/>
      <protection locked="0"/>
    </xf>
    <xf numFmtId="172" fontId="20" fillId="3" borderId="15" xfId="0" applyNumberFormat="1" applyFont="1" applyFill="1" applyBorder="1" applyAlignment="1" applyProtection="1">
      <alignment horizontal="right" wrapText="1"/>
      <protection locked="0"/>
    </xf>
    <xf numFmtId="173" fontId="20" fillId="0" borderId="61" xfId="0" applyNumberFormat="1" applyFont="1" applyFill="1" applyBorder="1" applyAlignment="1" applyProtection="1">
      <alignment horizontal="center" wrapText="1"/>
      <protection locked="0"/>
    </xf>
    <xf numFmtId="172" fontId="20" fillId="22" borderId="61" xfId="0" applyNumberFormat="1" applyFont="1" applyFill="1" applyBorder="1" applyAlignment="1" applyProtection="1">
      <alignment horizontal="center" wrapText="1"/>
      <protection locked="0"/>
    </xf>
    <xf numFmtId="174" fontId="20" fillId="22" borderId="61" xfId="0" applyNumberFormat="1" applyFont="1" applyFill="1" applyBorder="1" applyAlignment="1" applyProtection="1">
      <alignment horizontal="center" wrapText="1"/>
      <protection locked="0"/>
    </xf>
    <xf numFmtId="172" fontId="20" fillId="22" borderId="62" xfId="0" applyNumberFormat="1" applyFont="1" applyFill="1" applyBorder="1" applyAlignment="1" applyProtection="1">
      <alignment horizontal="center" wrapText="1"/>
      <protection locked="0"/>
    </xf>
    <xf numFmtId="172" fontId="20" fillId="24" borderId="15" xfId="0" applyNumberFormat="1" applyFont="1" applyFill="1" applyBorder="1" applyAlignment="1" applyProtection="1">
      <alignment horizontal="center" wrapText="1"/>
      <protection locked="0"/>
    </xf>
    <xf numFmtId="43" fontId="20" fillId="31" borderId="26" xfId="0" applyNumberFormat="1" applyFont="1" applyFill="1" applyBorder="1" applyAlignment="1" applyProtection="1">
      <alignment horizontal="center" wrapText="1"/>
      <protection/>
    </xf>
    <xf numFmtId="0" fontId="85" fillId="0" borderId="62" xfId="0" applyFont="1" applyFill="1" applyBorder="1" applyAlignment="1">
      <alignment wrapText="1"/>
    </xf>
    <xf numFmtId="0" fontId="20" fillId="0" borderId="50" xfId="0" applyFont="1" applyBorder="1" applyAlignment="1" applyProtection="1">
      <alignment wrapText="1"/>
      <protection/>
    </xf>
    <xf numFmtId="0" fontId="20" fillId="0" borderId="53" xfId="0" applyFont="1" applyBorder="1" applyAlignment="1" applyProtection="1">
      <alignment wrapText="1"/>
      <protection/>
    </xf>
    <xf numFmtId="0" fontId="20" fillId="0" borderId="52" xfId="0" applyFont="1" applyBorder="1" applyAlignment="1" applyProtection="1">
      <alignment horizontal="center" wrapText="1"/>
      <protection/>
    </xf>
    <xf numFmtId="4" fontId="20" fillId="0" borderId="53" xfId="0" applyNumberFormat="1" applyFont="1" applyFill="1" applyBorder="1" applyAlignment="1" applyProtection="1">
      <alignment horizontal="center" wrapText="1"/>
      <protection locked="0"/>
    </xf>
    <xf numFmtId="4" fontId="20" fillId="3" borderId="53" xfId="0" applyNumberFormat="1" applyFont="1" applyFill="1" applyBorder="1" applyAlignment="1" applyProtection="1">
      <alignment horizontal="center" wrapText="1"/>
      <protection locked="0"/>
    </xf>
    <xf numFmtId="43" fontId="21" fillId="3" borderId="50" xfId="0" applyNumberFormat="1" applyFont="1" applyFill="1" applyBorder="1" applyAlignment="1" applyProtection="1">
      <alignment horizontal="center" wrapText="1"/>
      <protection/>
    </xf>
    <xf numFmtId="43" fontId="20" fillId="0" borderId="53" xfId="0" applyNumberFormat="1" applyFont="1" applyFill="1" applyBorder="1" applyAlignment="1" applyProtection="1">
      <alignment horizontal="center" wrapText="1"/>
      <protection/>
    </xf>
    <xf numFmtId="43" fontId="20" fillId="0" borderId="52" xfId="0" applyNumberFormat="1" applyFont="1" applyFill="1" applyBorder="1" applyAlignment="1" applyProtection="1">
      <alignment horizontal="center" wrapText="1"/>
      <protection/>
    </xf>
    <xf numFmtId="171" fontId="20" fillId="22" borderId="54" xfId="0" applyNumberFormat="1" applyFont="1" applyFill="1" applyBorder="1" applyAlignment="1" applyProtection="1">
      <alignment horizontal="center" wrapText="1"/>
      <protection locked="0"/>
    </xf>
    <xf numFmtId="171" fontId="20" fillId="22" borderId="55" xfId="0" applyNumberFormat="1" applyFont="1" applyFill="1" applyBorder="1" applyAlignment="1" applyProtection="1">
      <alignment horizontal="center" wrapText="1"/>
      <protection locked="0"/>
    </xf>
    <xf numFmtId="168" fontId="21" fillId="22" borderId="50" xfId="0" applyNumberFormat="1" applyFont="1" applyFill="1" applyBorder="1" applyAlignment="1" applyProtection="1">
      <alignment horizontal="center" wrapText="1"/>
      <protection locked="0"/>
    </xf>
    <xf numFmtId="43" fontId="21" fillId="0" borderId="82" xfId="0" applyNumberFormat="1" applyFont="1" applyFill="1" applyBorder="1" applyAlignment="1" applyProtection="1">
      <alignment horizontal="center" wrapText="1"/>
      <protection/>
    </xf>
    <xf numFmtId="43" fontId="20" fillId="0" borderId="53" xfId="0" applyNumberFormat="1" applyFont="1" applyFill="1" applyBorder="1" applyAlignment="1" applyProtection="1">
      <alignment horizontal="center" wrapText="1"/>
      <protection locked="0"/>
    </xf>
    <xf numFmtId="43" fontId="20" fillId="31" borderId="53" xfId="0" applyNumberFormat="1" applyFont="1" applyFill="1" applyBorder="1" applyAlignment="1" applyProtection="1">
      <alignment horizontal="center" wrapText="1"/>
      <protection/>
    </xf>
    <xf numFmtId="43" fontId="20" fillId="31" borderId="53" xfId="0" applyNumberFormat="1" applyFont="1" applyFill="1" applyBorder="1" applyAlignment="1" applyProtection="1">
      <alignment horizontal="center" wrapText="1"/>
      <protection locked="0"/>
    </xf>
    <xf numFmtId="43" fontId="21" fillId="0" borderId="53" xfId="0" applyNumberFormat="1" applyFont="1" applyFill="1" applyBorder="1" applyAlignment="1" applyProtection="1">
      <alignment horizontal="center" wrapText="1"/>
      <protection/>
    </xf>
    <xf numFmtId="43" fontId="20" fillId="12" borderId="53" xfId="0" applyNumberFormat="1" applyFont="1" applyFill="1" applyBorder="1" applyAlignment="1" applyProtection="1">
      <alignment horizontal="center" wrapText="1"/>
      <protection/>
    </xf>
    <xf numFmtId="0" fontId="20" fillId="0" borderId="55" xfId="0" applyFont="1" applyFill="1" applyBorder="1" applyAlignment="1">
      <alignment wrapText="1"/>
    </xf>
    <xf numFmtId="0" fontId="20" fillId="0" borderId="66" xfId="0" applyFont="1" applyFill="1" applyBorder="1" applyAlignment="1" applyProtection="1">
      <alignment horizontal="center" wrapText="1"/>
      <protection/>
    </xf>
    <xf numFmtId="0" fontId="20" fillId="0" borderId="29" xfId="0" applyFont="1" applyFill="1" applyBorder="1" applyAlignment="1" applyProtection="1">
      <alignment horizontal="center" wrapText="1"/>
      <protection/>
    </xf>
    <xf numFmtId="0" fontId="81" fillId="0" borderId="48" xfId="0" applyFont="1" applyFill="1" applyBorder="1" applyAlignment="1" applyProtection="1">
      <alignment horizontal="center" wrapText="1"/>
      <protection/>
    </xf>
    <xf numFmtId="0" fontId="81" fillId="0" borderId="27" xfId="0" applyFont="1" applyFill="1" applyBorder="1" applyAlignment="1" applyProtection="1">
      <alignment horizontal="center" wrapText="1"/>
      <protection/>
    </xf>
    <xf numFmtId="0" fontId="20" fillId="0" borderId="27" xfId="0" applyFont="1" applyFill="1" applyBorder="1" applyAlignment="1" applyProtection="1">
      <alignment horizontal="center" wrapText="1"/>
      <protection/>
    </xf>
    <xf numFmtId="43" fontId="20" fillId="3" borderId="26" xfId="0" applyNumberFormat="1" applyFont="1" applyFill="1" applyBorder="1" applyAlignment="1" applyProtection="1">
      <alignment horizontal="right" wrapText="1"/>
      <protection locked="0"/>
    </xf>
    <xf numFmtId="43" fontId="20" fillId="0" borderId="30" xfId="0" applyNumberFormat="1" applyFont="1" applyFill="1" applyBorder="1" applyAlignment="1" applyProtection="1">
      <alignment horizontal="center" wrapText="1"/>
      <protection locked="0"/>
    </xf>
    <xf numFmtId="43" fontId="20" fillId="8" borderId="28" xfId="0" applyNumberFormat="1" applyFont="1" applyFill="1" applyBorder="1" applyAlignment="1" applyProtection="1">
      <alignment horizontal="right" wrapText="1"/>
      <protection locked="0"/>
    </xf>
    <xf numFmtId="43" fontId="20" fillId="0" borderId="47" xfId="0" applyNumberFormat="1" applyFont="1" applyFill="1" applyBorder="1" applyAlignment="1" applyProtection="1">
      <alignment horizontal="center" wrapText="1"/>
      <protection locked="0"/>
    </xf>
    <xf numFmtId="43" fontId="21" fillId="3" borderId="30" xfId="0" applyNumberFormat="1" applyFont="1" applyFill="1" applyBorder="1" applyAlignment="1" applyProtection="1">
      <alignment horizontal="center" wrapText="1"/>
      <protection/>
    </xf>
    <xf numFmtId="43" fontId="20" fillId="0" borderId="26" xfId="0" applyNumberFormat="1" applyFont="1" applyFill="1" applyBorder="1" applyAlignment="1" applyProtection="1">
      <alignment horizontal="right" wrapText="1"/>
      <protection/>
    </xf>
    <xf numFmtId="43" fontId="20" fillId="0" borderId="27" xfId="0" applyNumberFormat="1" applyFont="1" applyFill="1" applyBorder="1" applyAlignment="1" applyProtection="1">
      <alignment horizontal="right" wrapText="1"/>
      <protection/>
    </xf>
    <xf numFmtId="43" fontId="20" fillId="22" borderId="58" xfId="0" applyNumberFormat="1" applyFont="1" applyFill="1" applyBorder="1" applyAlignment="1" applyProtection="1">
      <alignment horizontal="right" wrapText="1"/>
      <protection locked="0"/>
    </xf>
    <xf numFmtId="43" fontId="20" fillId="22" borderId="59" xfId="0" applyNumberFormat="1" applyFont="1" applyFill="1" applyBorder="1" applyAlignment="1" applyProtection="1">
      <alignment horizontal="right" wrapText="1"/>
      <protection locked="0"/>
    </xf>
    <xf numFmtId="168" fontId="21" fillId="22" borderId="19" xfId="0" applyNumberFormat="1" applyFont="1" applyFill="1" applyBorder="1" applyAlignment="1" applyProtection="1">
      <alignment horizontal="right" wrapText="1"/>
      <protection locked="0"/>
    </xf>
    <xf numFmtId="43" fontId="20" fillId="0" borderId="57" xfId="0" applyNumberFormat="1" applyFont="1" applyFill="1" applyBorder="1" applyAlignment="1" applyProtection="1">
      <alignment horizontal="right" wrapText="1"/>
      <protection/>
    </xf>
    <xf numFmtId="4" fontId="21" fillId="31" borderId="30" xfId="0" applyNumberFormat="1" applyFont="1" applyFill="1" applyBorder="1" applyAlignment="1" applyProtection="1">
      <alignment horizontal="center" wrapText="1"/>
      <protection/>
    </xf>
    <xf numFmtId="43" fontId="20" fillId="31" borderId="26" xfId="0" applyNumberFormat="1" applyFont="1" applyFill="1" applyBorder="1" applyAlignment="1" applyProtection="1">
      <alignment horizontal="right" wrapText="1"/>
      <protection/>
    </xf>
    <xf numFmtId="43" fontId="20" fillId="0" borderId="30" xfId="0" applyNumberFormat="1" applyFont="1" applyFill="1" applyBorder="1" applyAlignment="1" applyProtection="1">
      <alignment horizontal="right" wrapText="1"/>
      <protection/>
    </xf>
    <xf numFmtId="43" fontId="20" fillId="12" borderId="26" xfId="0" applyNumberFormat="1" applyFont="1" applyFill="1" applyBorder="1" applyAlignment="1" applyProtection="1">
      <alignment horizontal="right" wrapText="1"/>
      <protection/>
    </xf>
    <xf numFmtId="0" fontId="20" fillId="0" borderId="46" xfId="0" applyFont="1" applyFill="1" applyBorder="1" applyAlignment="1">
      <alignment horizontal="left" wrapText="1"/>
    </xf>
    <xf numFmtId="0" fontId="20" fillId="0" borderId="60" xfId="0" applyFont="1" applyFill="1" applyBorder="1" applyAlignment="1" applyProtection="1">
      <alignment horizontal="left" wrapText="1"/>
      <protection/>
    </xf>
    <xf numFmtId="0" fontId="20" fillId="0" borderId="21" xfId="0" applyFont="1" applyFill="1" applyBorder="1" applyAlignment="1" applyProtection="1">
      <alignment horizontal="left" wrapText="1"/>
      <protection/>
    </xf>
    <xf numFmtId="0" fontId="20" fillId="0" borderId="21" xfId="0" applyFont="1" applyFill="1" applyBorder="1" applyAlignment="1" applyProtection="1">
      <alignment horizontal="center" wrapText="1"/>
      <protection/>
    </xf>
    <xf numFmtId="43" fontId="20" fillId="0" borderId="15" xfId="0" applyNumberFormat="1" applyFont="1" applyFill="1" applyBorder="1" applyAlignment="1" applyProtection="1">
      <alignment horizontal="right" wrapText="1"/>
      <protection locked="0"/>
    </xf>
    <xf numFmtId="166" fontId="20" fillId="8" borderId="15" xfId="0" applyNumberFormat="1" applyFont="1" applyFill="1" applyBorder="1" applyAlignment="1" applyProtection="1">
      <alignment horizontal="right" wrapText="1"/>
      <protection locked="0"/>
    </xf>
    <xf numFmtId="43" fontId="20" fillId="0" borderId="61" xfId="0" applyNumberFormat="1" applyFont="1" applyFill="1" applyBorder="1" applyAlignment="1" applyProtection="1">
      <alignment horizontal="center" wrapText="1"/>
      <protection locked="0"/>
    </xf>
    <xf numFmtId="43" fontId="21" fillId="3" borderId="60" xfId="0" applyNumberFormat="1" applyFont="1" applyFill="1" applyBorder="1" applyAlignment="1" applyProtection="1">
      <alignment horizontal="center" wrapText="1"/>
      <protection/>
    </xf>
    <xf numFmtId="43" fontId="20" fillId="0" borderId="15" xfId="0" applyNumberFormat="1" applyFont="1" applyFill="1" applyBorder="1" applyAlignment="1" applyProtection="1">
      <alignment horizontal="right" wrapText="1"/>
      <protection/>
    </xf>
    <xf numFmtId="43" fontId="20" fillId="0" borderId="21" xfId="0" applyNumberFormat="1" applyFont="1" applyFill="1" applyBorder="1" applyAlignment="1" applyProtection="1">
      <alignment horizontal="right" wrapText="1"/>
      <protection/>
    </xf>
    <xf numFmtId="167" fontId="20" fillId="22" borderId="61" xfId="0" applyNumberFormat="1" applyFont="1" applyFill="1" applyBorder="1" applyAlignment="1" applyProtection="1">
      <alignment horizontal="right" wrapText="1"/>
      <protection locked="0"/>
    </xf>
    <xf numFmtId="43" fontId="20" fillId="22" borderId="61" xfId="0" applyNumberFormat="1" applyFont="1" applyFill="1" applyBorder="1" applyAlignment="1" applyProtection="1">
      <alignment horizontal="right" wrapText="1"/>
      <protection locked="0"/>
    </xf>
    <xf numFmtId="167" fontId="20" fillId="22" borderId="62" xfId="0" applyNumberFormat="1" applyFont="1" applyFill="1" applyBorder="1" applyAlignment="1" applyProtection="1">
      <alignment horizontal="right" wrapText="1"/>
      <protection locked="0"/>
    </xf>
    <xf numFmtId="168" fontId="21" fillId="22" borderId="60" xfId="0" applyNumberFormat="1" applyFont="1" applyFill="1" applyBorder="1" applyAlignment="1" applyProtection="1">
      <alignment horizontal="right" wrapText="1"/>
      <protection locked="0"/>
    </xf>
    <xf numFmtId="167" fontId="20" fillId="0" borderId="15" xfId="0" applyNumberFormat="1" applyFont="1" applyFill="1" applyBorder="1" applyAlignment="1" applyProtection="1">
      <alignment horizontal="right" wrapText="1"/>
      <protection locked="0"/>
    </xf>
    <xf numFmtId="4" fontId="21" fillId="31" borderId="33" xfId="0" applyNumberFormat="1" applyFont="1" applyFill="1" applyBorder="1" applyAlignment="1" applyProtection="1">
      <alignment horizontal="center" wrapText="1"/>
      <protection/>
    </xf>
    <xf numFmtId="167" fontId="20" fillId="12" borderId="15" xfId="0" applyNumberFormat="1" applyFont="1" applyFill="1" applyBorder="1" applyAlignment="1" applyProtection="1">
      <alignment horizontal="center" wrapText="1"/>
      <protection/>
    </xf>
    <xf numFmtId="167" fontId="20" fillId="12" borderId="15" xfId="0" applyNumberFormat="1" applyFont="1" applyFill="1" applyBorder="1" applyAlignment="1" applyProtection="1">
      <alignment horizontal="right" wrapText="1"/>
      <protection/>
    </xf>
    <xf numFmtId="43" fontId="20" fillId="3" borderId="15" xfId="0" applyNumberFormat="1" applyFont="1" applyFill="1" applyBorder="1" applyAlignment="1" applyProtection="1">
      <alignment horizontal="right" wrapText="1"/>
      <protection locked="0"/>
    </xf>
    <xf numFmtId="10" fontId="20" fillId="8" borderId="15" xfId="0" applyNumberFormat="1" applyFont="1" applyFill="1" applyBorder="1" applyAlignment="1" applyProtection="1">
      <alignment horizontal="right" wrapText="1"/>
      <protection locked="0"/>
    </xf>
    <xf numFmtId="10" fontId="20" fillId="0" borderId="61" xfId="0" applyNumberFormat="1" applyFont="1" applyFill="1" applyBorder="1" applyAlignment="1" applyProtection="1">
      <alignment horizontal="right" wrapText="1"/>
      <protection locked="0"/>
    </xf>
    <xf numFmtId="10" fontId="20" fillId="0" borderId="15" xfId="0" applyNumberFormat="1" applyFont="1" applyFill="1" applyBorder="1" applyAlignment="1" applyProtection="1">
      <alignment horizontal="right" wrapText="1"/>
      <protection locked="0"/>
    </xf>
    <xf numFmtId="10" fontId="20" fillId="22" borderId="61" xfId="0" applyNumberFormat="1" applyFont="1" applyFill="1" applyBorder="1" applyAlignment="1" applyProtection="1">
      <alignment horizontal="right" wrapText="1"/>
      <protection locked="0"/>
    </xf>
    <xf numFmtId="10" fontId="20" fillId="22" borderId="62" xfId="0" applyNumberFormat="1" applyFont="1" applyFill="1" applyBorder="1" applyAlignment="1" applyProtection="1">
      <alignment horizontal="right" wrapText="1"/>
      <protection locked="0"/>
    </xf>
    <xf numFmtId="10" fontId="20" fillId="31" borderId="15" xfId="0" applyNumberFormat="1" applyFont="1" applyFill="1" applyBorder="1" applyAlignment="1" applyProtection="1">
      <alignment horizontal="center" wrapText="1"/>
      <protection/>
    </xf>
    <xf numFmtId="10" fontId="20" fillId="12" borderId="15" xfId="0" applyNumberFormat="1" applyFont="1" applyFill="1" applyBorder="1" applyAlignment="1" applyProtection="1">
      <alignment horizontal="center" wrapText="1"/>
      <protection/>
    </xf>
    <xf numFmtId="10" fontId="20" fillId="12" borderId="15" xfId="0" applyNumberFormat="1" applyFont="1" applyFill="1" applyBorder="1" applyAlignment="1" applyProtection="1">
      <alignment horizontal="right" wrapText="1"/>
      <protection/>
    </xf>
    <xf numFmtId="43" fontId="20" fillId="0" borderId="15" xfId="0" applyNumberFormat="1" applyFont="1" applyFill="1" applyBorder="1" applyAlignment="1" applyProtection="1">
      <alignment horizontal="center" wrapText="1"/>
      <protection locked="0"/>
    </xf>
    <xf numFmtId="43" fontId="20" fillId="3" borderId="15" xfId="0" applyNumberFormat="1" applyFont="1" applyFill="1" applyBorder="1" applyAlignment="1" applyProtection="1">
      <alignment horizontal="center" wrapText="1"/>
      <protection locked="0"/>
    </xf>
    <xf numFmtId="43" fontId="20" fillId="8" borderId="15" xfId="0" applyNumberFormat="1" applyFont="1" applyFill="1" applyBorder="1" applyAlignment="1" applyProtection="1">
      <alignment horizontal="center" wrapText="1"/>
      <protection locked="0"/>
    </xf>
    <xf numFmtId="43" fontId="20" fillId="22" borderId="61" xfId="0" applyNumberFormat="1" applyFont="1" applyFill="1" applyBorder="1" applyAlignment="1" applyProtection="1">
      <alignment horizontal="center" wrapText="1"/>
      <protection locked="0"/>
    </xf>
    <xf numFmtId="43" fontId="20" fillId="22" borderId="62" xfId="0" applyNumberFormat="1" applyFont="1" applyFill="1" applyBorder="1" applyAlignment="1" applyProtection="1">
      <alignment horizontal="center" wrapText="1"/>
      <protection locked="0"/>
    </xf>
    <xf numFmtId="4" fontId="20" fillId="31" borderId="33" xfId="0" applyNumberFormat="1" applyFont="1" applyFill="1" applyBorder="1" applyAlignment="1" applyProtection="1">
      <alignment horizontal="center" wrapText="1"/>
      <protection/>
    </xf>
    <xf numFmtId="43" fontId="20" fillId="12" borderId="15" xfId="0" applyNumberFormat="1" applyFont="1" applyFill="1" applyBorder="1" applyAlignment="1" applyProtection="1">
      <alignment horizontal="right" wrapText="1"/>
      <protection/>
    </xf>
    <xf numFmtId="43" fontId="20" fillId="8" borderId="15" xfId="0" applyNumberFormat="1" applyFont="1" applyFill="1" applyBorder="1" applyAlignment="1" applyProtection="1">
      <alignment horizontal="right" wrapText="1"/>
      <protection locked="0"/>
    </xf>
    <xf numFmtId="43" fontId="20" fillId="22" borderId="62" xfId="0" applyNumberFormat="1" applyFont="1" applyFill="1" applyBorder="1" applyAlignment="1" applyProtection="1">
      <alignment horizontal="right" wrapText="1"/>
      <protection locked="0"/>
    </xf>
    <xf numFmtId="2" fontId="20" fillId="31" borderId="15" xfId="0" applyNumberFormat="1" applyFont="1" applyFill="1" applyBorder="1" applyAlignment="1" applyProtection="1">
      <alignment horizontal="center" wrapText="1"/>
      <protection/>
    </xf>
    <xf numFmtId="2" fontId="20" fillId="12" borderId="15" xfId="0" applyNumberFormat="1" applyFont="1" applyFill="1" applyBorder="1" applyAlignment="1" applyProtection="1">
      <alignment horizontal="center" wrapText="1"/>
      <protection/>
    </xf>
    <xf numFmtId="0" fontId="20" fillId="0" borderId="50" xfId="0" applyFont="1" applyFill="1" applyBorder="1" applyAlignment="1" applyProtection="1">
      <alignment horizontal="left" wrapText="1"/>
      <protection/>
    </xf>
    <xf numFmtId="0" fontId="20" fillId="0" borderId="53" xfId="0" applyFont="1" applyFill="1" applyBorder="1" applyAlignment="1" applyProtection="1">
      <alignment horizontal="left" wrapText="1"/>
      <protection/>
    </xf>
    <xf numFmtId="0" fontId="20" fillId="0" borderId="52" xfId="0" applyFont="1" applyFill="1" applyBorder="1" applyAlignment="1" applyProtection="1">
      <alignment horizontal="center" wrapText="1"/>
      <protection/>
    </xf>
    <xf numFmtId="43" fontId="20" fillId="3" borderId="53" xfId="0" applyNumberFormat="1" applyFont="1" applyFill="1" applyBorder="1" applyAlignment="1" applyProtection="1">
      <alignment horizontal="right" wrapText="1"/>
      <protection locked="0"/>
    </xf>
    <xf numFmtId="43" fontId="20" fillId="0" borderId="56" xfId="0" applyNumberFormat="1" applyFont="1" applyFill="1" applyBorder="1" applyAlignment="1" applyProtection="1">
      <alignment horizontal="center" wrapText="1"/>
      <protection locked="0"/>
    </xf>
    <xf numFmtId="43" fontId="20" fillId="8" borderId="41" xfId="0" applyNumberFormat="1" applyFont="1" applyFill="1" applyBorder="1" applyAlignment="1" applyProtection="1">
      <alignment horizontal="right" wrapText="1"/>
      <protection locked="0"/>
    </xf>
    <xf numFmtId="43" fontId="20" fillId="0" borderId="54" xfId="0" applyNumberFormat="1" applyFont="1" applyFill="1" applyBorder="1" applyAlignment="1" applyProtection="1">
      <alignment horizontal="center" wrapText="1"/>
      <protection locked="0"/>
    </xf>
    <xf numFmtId="43" fontId="21" fillId="3" borderId="83" xfId="0" applyNumberFormat="1" applyFont="1" applyFill="1" applyBorder="1" applyAlignment="1" applyProtection="1">
      <alignment horizontal="center" wrapText="1"/>
      <protection/>
    </xf>
    <xf numFmtId="43" fontId="20" fillId="0" borderId="53" xfId="0" applyNumberFormat="1" applyFont="1" applyFill="1" applyBorder="1" applyAlignment="1" applyProtection="1">
      <alignment horizontal="right" wrapText="1"/>
      <protection/>
    </xf>
    <xf numFmtId="43" fontId="20" fillId="0" borderId="52" xfId="0" applyNumberFormat="1" applyFont="1" applyFill="1" applyBorder="1" applyAlignment="1" applyProtection="1">
      <alignment horizontal="right" wrapText="1"/>
      <protection/>
    </xf>
    <xf numFmtId="167" fontId="20" fillId="22" borderId="54" xfId="0" applyNumberFormat="1" applyFont="1" applyFill="1" applyBorder="1" applyAlignment="1" applyProtection="1">
      <alignment horizontal="right" wrapText="1"/>
      <protection locked="0"/>
    </xf>
    <xf numFmtId="43" fontId="20" fillId="22" borderId="54" xfId="0" applyNumberFormat="1" applyFont="1" applyFill="1" applyBorder="1" applyAlignment="1" applyProtection="1">
      <alignment horizontal="right" wrapText="1"/>
      <protection locked="0"/>
    </xf>
    <xf numFmtId="170" fontId="20" fillId="22" borderId="55" xfId="0" applyNumberFormat="1" applyFont="1" applyFill="1" applyBorder="1" applyAlignment="1" applyProtection="1">
      <alignment horizontal="right" wrapText="1"/>
      <protection locked="0"/>
    </xf>
    <xf numFmtId="168" fontId="21" fillId="22" borderId="50" xfId="0" applyNumberFormat="1" applyFont="1" applyFill="1" applyBorder="1" applyAlignment="1" applyProtection="1">
      <alignment horizontal="right" wrapText="1"/>
      <protection locked="0"/>
    </xf>
    <xf numFmtId="43" fontId="21" fillId="0" borderId="56" xfId="0" applyNumberFormat="1" applyFont="1" applyFill="1" applyBorder="1" applyAlignment="1" applyProtection="1">
      <alignment horizontal="center" wrapText="1"/>
      <protection/>
    </xf>
    <xf numFmtId="167" fontId="20" fillId="0" borderId="53" xfId="0" applyNumberFormat="1" applyFont="1" applyFill="1" applyBorder="1" applyAlignment="1" applyProtection="1">
      <alignment horizontal="right" wrapText="1"/>
      <protection locked="0"/>
    </xf>
    <xf numFmtId="4" fontId="21" fillId="31" borderId="56" xfId="0" applyNumberFormat="1" applyFont="1" applyFill="1" applyBorder="1" applyAlignment="1" applyProtection="1">
      <alignment horizontal="center" wrapText="1"/>
      <protection/>
    </xf>
    <xf numFmtId="167" fontId="20" fillId="31" borderId="53" xfId="0" applyNumberFormat="1" applyFont="1" applyFill="1" applyBorder="1" applyAlignment="1" applyProtection="1">
      <alignment horizontal="center" wrapText="1"/>
      <protection/>
    </xf>
    <xf numFmtId="167" fontId="20" fillId="12" borderId="53" xfId="0" applyNumberFormat="1" applyFont="1" applyFill="1" applyBorder="1" applyAlignment="1" applyProtection="1">
      <alignment horizontal="center" wrapText="1"/>
      <protection/>
    </xf>
    <xf numFmtId="167" fontId="20" fillId="12" borderId="53" xfId="0" applyNumberFormat="1" applyFont="1" applyFill="1" applyBorder="1" applyAlignment="1" applyProtection="1">
      <alignment horizontal="right" wrapText="1"/>
      <protection/>
    </xf>
    <xf numFmtId="0" fontId="20" fillId="0" borderId="55" xfId="0" applyFont="1" applyFill="1" applyBorder="1" applyAlignment="1">
      <alignment horizontal="left" wrapText="1"/>
    </xf>
    <xf numFmtId="0" fontId="20" fillId="0" borderId="23" xfId="0" applyFont="1" applyFill="1" applyBorder="1" applyAlignment="1" applyProtection="1">
      <alignment horizontal="center" wrapText="1"/>
      <protection/>
    </xf>
    <xf numFmtId="43" fontId="20" fillId="3" borderId="24" xfId="0" applyNumberFormat="1" applyFont="1" applyFill="1" applyBorder="1" applyAlignment="1" applyProtection="1">
      <alignment horizontal="right" wrapText="1"/>
      <protection locked="0"/>
    </xf>
    <xf numFmtId="43" fontId="20" fillId="0" borderId="17" xfId="0" applyNumberFormat="1" applyFont="1" applyFill="1" applyBorder="1" applyAlignment="1" applyProtection="1">
      <alignment horizontal="center" wrapText="1"/>
      <protection locked="0"/>
    </xf>
    <xf numFmtId="43" fontId="20" fillId="8" borderId="0" xfId="0" applyNumberFormat="1" applyFont="1" applyFill="1" applyBorder="1" applyAlignment="1" applyProtection="1">
      <alignment horizontal="right" wrapText="1"/>
      <protection locked="0"/>
    </xf>
    <xf numFmtId="43" fontId="20" fillId="0" borderId="71" xfId="0" applyNumberFormat="1" applyFont="1" applyFill="1" applyBorder="1" applyAlignment="1" applyProtection="1">
      <alignment horizontal="center" wrapText="1"/>
      <protection locked="0"/>
    </xf>
    <xf numFmtId="43" fontId="21" fillId="3" borderId="17" xfId="0" applyNumberFormat="1" applyFont="1" applyFill="1" applyBorder="1" applyAlignment="1" applyProtection="1">
      <alignment horizontal="center" wrapText="1"/>
      <protection/>
    </xf>
    <xf numFmtId="43" fontId="20" fillId="0" borderId="24" xfId="0" applyNumberFormat="1" applyFont="1" applyFill="1" applyBorder="1" applyAlignment="1" applyProtection="1">
      <alignment horizontal="right" wrapText="1"/>
      <protection/>
    </xf>
    <xf numFmtId="43" fontId="20" fillId="0" borderId="23" xfId="0" applyNumberFormat="1" applyFont="1" applyFill="1" applyBorder="1" applyAlignment="1" applyProtection="1">
      <alignment horizontal="right" wrapText="1"/>
      <protection/>
    </xf>
    <xf numFmtId="43" fontId="20" fillId="22" borderId="71" xfId="0" applyNumberFormat="1" applyFont="1" applyFill="1" applyBorder="1" applyAlignment="1" applyProtection="1">
      <alignment horizontal="right" wrapText="1"/>
      <protection locked="0"/>
    </xf>
    <xf numFmtId="43" fontId="20" fillId="22" borderId="67" xfId="0" applyNumberFormat="1" applyFont="1" applyFill="1" applyBorder="1" applyAlignment="1" applyProtection="1">
      <alignment horizontal="right" wrapText="1"/>
      <protection locked="0"/>
    </xf>
    <xf numFmtId="43" fontId="20" fillId="22" borderId="43" xfId="0" applyNumberFormat="1" applyFont="1" applyFill="1" applyBorder="1" applyAlignment="1" applyProtection="1">
      <alignment horizontal="right" wrapText="1"/>
      <protection locked="0"/>
    </xf>
    <xf numFmtId="168" fontId="21" fillId="22" borderId="14" xfId="0" applyNumberFormat="1" applyFont="1" applyFill="1" applyBorder="1" applyAlignment="1" applyProtection="1">
      <alignment horizontal="right" wrapText="1"/>
      <protection locked="0"/>
    </xf>
    <xf numFmtId="43" fontId="21" fillId="0" borderId="17" xfId="0" applyNumberFormat="1" applyFont="1" applyFill="1" applyBorder="1" applyAlignment="1" applyProtection="1">
      <alignment horizontal="right" wrapText="1"/>
      <protection/>
    </xf>
    <xf numFmtId="4" fontId="21" fillId="31" borderId="77" xfId="0" applyNumberFormat="1" applyFont="1" applyFill="1" applyBorder="1" applyAlignment="1" applyProtection="1">
      <alignment horizontal="right" wrapText="1"/>
      <protection/>
    </xf>
    <xf numFmtId="43" fontId="20" fillId="31" borderId="84" xfId="0" applyNumberFormat="1" applyFont="1" applyFill="1" applyBorder="1" applyAlignment="1" applyProtection="1">
      <alignment horizontal="right" wrapText="1"/>
      <protection/>
    </xf>
    <xf numFmtId="43" fontId="20" fillId="0" borderId="84" xfId="0" applyNumberFormat="1" applyFont="1" applyFill="1" applyBorder="1" applyAlignment="1" applyProtection="1">
      <alignment horizontal="right" wrapText="1"/>
      <protection/>
    </xf>
    <xf numFmtId="43" fontId="20" fillId="12" borderId="84" xfId="0" applyNumberFormat="1" applyFont="1" applyFill="1" applyBorder="1" applyAlignment="1" applyProtection="1">
      <alignment horizontal="right" wrapText="1"/>
      <protection/>
    </xf>
    <xf numFmtId="0" fontId="20" fillId="0" borderId="70" xfId="0" applyFont="1" applyFill="1" applyBorder="1" applyAlignment="1">
      <alignment horizontal="left" wrapText="1"/>
    </xf>
    <xf numFmtId="0" fontId="20" fillId="0" borderId="31" xfId="0" applyFont="1" applyFill="1" applyBorder="1" applyAlignment="1" applyProtection="1">
      <alignment horizontal="center" wrapText="1"/>
      <protection/>
    </xf>
    <xf numFmtId="43" fontId="20" fillId="3" borderId="40" xfId="0" applyNumberFormat="1" applyFont="1" applyFill="1" applyBorder="1" applyAlignment="1" applyProtection="1">
      <alignment horizontal="right" wrapText="1"/>
      <protection locked="0"/>
    </xf>
    <xf numFmtId="43" fontId="20" fillId="0" borderId="32" xfId="0" applyNumberFormat="1" applyFont="1" applyFill="1" applyBorder="1" applyAlignment="1" applyProtection="1">
      <alignment horizontal="center" wrapText="1"/>
      <protection locked="0"/>
    </xf>
    <xf numFmtId="43" fontId="20" fillId="8" borderId="25" xfId="0" applyNumberFormat="1" applyFont="1" applyFill="1" applyBorder="1" applyAlignment="1" applyProtection="1">
      <alignment horizontal="right" wrapText="1"/>
      <protection locked="0"/>
    </xf>
    <xf numFmtId="175" fontId="20" fillId="0" borderId="85" xfId="0" applyNumberFormat="1" applyFont="1" applyFill="1" applyBorder="1" applyAlignment="1" applyProtection="1">
      <alignment horizontal="center" wrapText="1"/>
      <protection locked="0"/>
    </xf>
    <xf numFmtId="166" fontId="20" fillId="0" borderId="40" xfId="0" applyNumberFormat="1" applyFont="1" applyFill="1" applyBorder="1" applyAlignment="1" applyProtection="1">
      <alignment horizontal="right" wrapText="1"/>
      <protection/>
    </xf>
    <xf numFmtId="166" fontId="20" fillId="0" borderId="31" xfId="0" applyNumberFormat="1" applyFont="1" applyFill="1" applyBorder="1" applyAlignment="1" applyProtection="1">
      <alignment horizontal="right" wrapText="1"/>
      <protection/>
    </xf>
    <xf numFmtId="166" fontId="20" fillId="22" borderId="85" xfId="0" applyNumberFormat="1" applyFont="1" applyFill="1" applyBorder="1" applyAlignment="1" applyProtection="1">
      <alignment horizontal="right" wrapText="1"/>
      <protection locked="0"/>
    </xf>
    <xf numFmtId="166" fontId="20" fillId="22" borderId="86" xfId="0" applyNumberFormat="1" applyFont="1" applyFill="1" applyBorder="1" applyAlignment="1" applyProtection="1">
      <alignment horizontal="right" wrapText="1"/>
      <protection locked="0"/>
    </xf>
    <xf numFmtId="168" fontId="21" fillId="22" borderId="44" xfId="0" applyNumberFormat="1" applyFont="1" applyFill="1" applyBorder="1" applyAlignment="1" applyProtection="1">
      <alignment horizontal="right" wrapText="1"/>
      <protection locked="0"/>
    </xf>
    <xf numFmtId="166" fontId="20" fillId="0" borderId="40" xfId="0" applyNumberFormat="1" applyFont="1" applyFill="1" applyBorder="1" applyAlignment="1" applyProtection="1">
      <alignment horizontal="right" wrapText="1"/>
      <protection locked="0"/>
    </xf>
    <xf numFmtId="167" fontId="86" fillId="31" borderId="40" xfId="0" applyNumberFormat="1" applyFont="1" applyFill="1" applyBorder="1" applyAlignment="1" applyProtection="1">
      <alignment horizontal="center" wrapText="1"/>
      <protection/>
    </xf>
    <xf numFmtId="167" fontId="86" fillId="31" borderId="40" xfId="0" applyNumberFormat="1" applyFont="1" applyFill="1" applyBorder="1" applyAlignment="1" applyProtection="1">
      <alignment horizontal="right" wrapText="1"/>
      <protection/>
    </xf>
    <xf numFmtId="43" fontId="20" fillId="0" borderId="32" xfId="0" applyNumberFormat="1" applyFont="1" applyFill="1" applyBorder="1" applyAlignment="1" applyProtection="1">
      <alignment horizontal="right" wrapText="1"/>
      <protection/>
    </xf>
    <xf numFmtId="167" fontId="86" fillId="12" borderId="40" xfId="0" applyNumberFormat="1" applyFont="1" applyFill="1" applyBorder="1" applyAlignment="1" applyProtection="1">
      <alignment horizontal="right" wrapText="1"/>
      <protection/>
    </xf>
    <xf numFmtId="0" fontId="20" fillId="0" borderId="87" xfId="0" applyFont="1" applyFill="1" applyBorder="1" applyAlignment="1">
      <alignment horizontal="left" wrapText="1"/>
    </xf>
    <xf numFmtId="166" fontId="20" fillId="0" borderId="85" xfId="0" applyNumberFormat="1" applyFont="1" applyFill="1" applyBorder="1" applyAlignment="1" applyProtection="1">
      <alignment horizontal="center" wrapText="1"/>
      <protection locked="0"/>
    </xf>
    <xf numFmtId="43" fontId="20" fillId="0" borderId="33" xfId="0" applyNumberFormat="1" applyFont="1" applyFill="1" applyBorder="1" applyAlignment="1" applyProtection="1">
      <alignment horizontal="center" wrapText="1"/>
      <protection locked="0"/>
    </xf>
    <xf numFmtId="43" fontId="20" fillId="8" borderId="22" xfId="0" applyNumberFormat="1" applyFont="1" applyFill="1" applyBorder="1" applyAlignment="1" applyProtection="1">
      <alignment horizontal="right" wrapText="1"/>
      <protection locked="0"/>
    </xf>
    <xf numFmtId="43" fontId="20" fillId="22" borderId="64" xfId="0" applyNumberFormat="1" applyFont="1" applyFill="1" applyBorder="1" applyAlignment="1" applyProtection="1">
      <alignment horizontal="right" wrapText="1"/>
      <protection locked="0"/>
    </xf>
    <xf numFmtId="43" fontId="21" fillId="0" borderId="33" xfId="0" applyNumberFormat="1" applyFont="1" applyFill="1" applyBorder="1" applyAlignment="1" applyProtection="1">
      <alignment horizontal="right" wrapText="1"/>
      <protection/>
    </xf>
    <xf numFmtId="43" fontId="21" fillId="0" borderId="22" xfId="0" applyNumberFormat="1" applyFont="1" applyFill="1" applyBorder="1" applyAlignment="1" applyProtection="1">
      <alignment horizontal="right" wrapText="1"/>
      <protection/>
    </xf>
    <xf numFmtId="43" fontId="20" fillId="31" borderId="53" xfId="0" applyNumberFormat="1" applyFont="1" applyFill="1" applyBorder="1" applyAlignment="1" applyProtection="1">
      <alignment horizontal="right" wrapText="1"/>
      <protection/>
    </xf>
    <xf numFmtId="43" fontId="20" fillId="0" borderId="33" xfId="0" applyNumberFormat="1" applyFont="1" applyFill="1" applyBorder="1" applyAlignment="1" applyProtection="1">
      <alignment horizontal="right" wrapText="1"/>
      <protection/>
    </xf>
    <xf numFmtId="43" fontId="20" fillId="12" borderId="53" xfId="0" applyNumberFormat="1" applyFont="1" applyFill="1" applyBorder="1" applyAlignment="1" applyProtection="1">
      <alignment horizontal="right" wrapText="1"/>
      <protection/>
    </xf>
    <xf numFmtId="0" fontId="20" fillId="0" borderId="14" xfId="0" applyFont="1" applyBorder="1" applyAlignment="1" applyProtection="1">
      <alignment wrapText="1"/>
      <protection/>
    </xf>
    <xf numFmtId="0" fontId="20" fillId="0" borderId="84" xfId="0" applyFont="1" applyBorder="1" applyAlignment="1" applyProtection="1">
      <alignment horizontal="center" wrapText="1"/>
      <protection/>
    </xf>
    <xf numFmtId="0" fontId="20" fillId="0" borderId="34" xfId="0" applyFont="1" applyBorder="1" applyAlignment="1" applyProtection="1">
      <alignment horizontal="center" wrapText="1"/>
      <protection/>
    </xf>
    <xf numFmtId="0" fontId="20" fillId="0" borderId="35" xfId="0" applyFont="1" applyBorder="1" applyAlignment="1" applyProtection="1">
      <alignment horizontal="center" wrapText="1"/>
      <protection/>
    </xf>
    <xf numFmtId="0" fontId="20" fillId="0" borderId="36" xfId="0" applyFont="1" applyBorder="1" applyAlignment="1" applyProtection="1">
      <alignment horizontal="center" wrapText="1"/>
      <protection/>
    </xf>
    <xf numFmtId="0" fontId="20" fillId="0" borderId="38" xfId="0" applyFont="1" applyBorder="1" applyAlignment="1">
      <alignment horizontal="center" wrapText="1"/>
    </xf>
    <xf numFmtId="0" fontId="20" fillId="0" borderId="39" xfId="0" applyFont="1" applyBorder="1" applyAlignment="1" applyProtection="1">
      <alignment wrapText="1"/>
      <protection/>
    </xf>
    <xf numFmtId="0" fontId="20" fillId="0" borderId="24" xfId="0" applyFont="1" applyBorder="1" applyAlignment="1" applyProtection="1">
      <alignment horizontal="center" wrapText="1"/>
      <protection/>
    </xf>
    <xf numFmtId="0" fontId="20" fillId="0" borderId="23" xfId="0" applyFont="1" applyBorder="1" applyAlignment="1" applyProtection="1">
      <alignment horizontal="center" wrapText="1"/>
      <protection/>
    </xf>
    <xf numFmtId="0" fontId="20" fillId="0" borderId="41" xfId="0" applyFont="1" applyBorder="1" applyAlignment="1" applyProtection="1">
      <alignment horizontal="center" wrapText="1"/>
      <protection/>
    </xf>
    <xf numFmtId="0" fontId="20" fillId="0" borderId="25" xfId="0" applyFont="1" applyBorder="1" applyAlignment="1" applyProtection="1">
      <alignment horizontal="center" wrapText="1"/>
      <protection/>
    </xf>
    <xf numFmtId="0" fontId="20" fillId="0" borderId="32" xfId="0" applyFont="1" applyBorder="1" applyAlignment="1" applyProtection="1">
      <alignment horizontal="center" wrapText="1"/>
      <protection/>
    </xf>
    <xf numFmtId="0" fontId="20" fillId="0" borderId="21" xfId="0" applyFont="1" applyBorder="1" applyAlignment="1" applyProtection="1">
      <alignment horizontal="center" wrapText="1"/>
      <protection/>
    </xf>
    <xf numFmtId="0" fontId="20" fillId="0" borderId="22" xfId="0" applyFont="1" applyBorder="1" applyAlignment="1" applyProtection="1">
      <alignment horizontal="center" wrapText="1"/>
      <protection/>
    </xf>
    <xf numFmtId="0" fontId="20" fillId="0" borderId="33" xfId="0" applyFont="1" applyBorder="1" applyAlignment="1" applyProtection="1">
      <alignment horizontal="center" wrapText="1"/>
      <protection/>
    </xf>
    <xf numFmtId="0" fontId="20" fillId="0" borderId="42" xfId="0" applyFont="1" applyBorder="1" applyAlignment="1">
      <alignment wrapText="1"/>
    </xf>
    <xf numFmtId="2" fontId="20" fillId="0" borderId="43"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center" vertical="center" wrapText="1"/>
      <protection/>
    </xf>
    <xf numFmtId="0" fontId="20" fillId="0" borderId="21" xfId="0" applyFont="1" applyFill="1" applyBorder="1" applyAlignment="1" applyProtection="1">
      <alignment horizontal="center" vertical="center" wrapText="1"/>
      <protection/>
    </xf>
    <xf numFmtId="0" fontId="20" fillId="22" borderId="45" xfId="0" applyFont="1" applyFill="1" applyBorder="1" applyAlignment="1" applyProtection="1">
      <alignment horizontal="center" vertical="center" wrapText="1"/>
      <protection/>
    </xf>
    <xf numFmtId="0" fontId="20" fillId="22" borderId="28" xfId="0" applyFont="1" applyFill="1" applyBorder="1" applyAlignment="1" applyProtection="1">
      <alignment horizontal="center" vertical="center" wrapText="1"/>
      <protection/>
    </xf>
    <xf numFmtId="0" fontId="20" fillId="22" borderId="46"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wrapText="1"/>
      <protection/>
    </xf>
    <xf numFmtId="0" fontId="20" fillId="0" borderId="28" xfId="0" applyFont="1" applyFill="1" applyBorder="1" applyAlignment="1" applyProtection="1">
      <alignment horizontal="center" wrapText="1"/>
      <protection/>
    </xf>
    <xf numFmtId="0" fontId="20" fillId="0" borderId="30" xfId="0" applyFont="1" applyFill="1" applyBorder="1" applyAlignment="1" applyProtection="1">
      <alignment horizontal="center" wrapText="1"/>
      <protection/>
    </xf>
    <xf numFmtId="0" fontId="20" fillId="0" borderId="26" xfId="0" applyFont="1" applyFill="1" applyBorder="1" applyAlignment="1" applyProtection="1">
      <alignment horizontal="center" vertical="center" wrapText="1"/>
      <protection/>
    </xf>
    <xf numFmtId="0" fontId="20" fillId="31" borderId="24" xfId="0" applyFont="1" applyFill="1" applyBorder="1" applyAlignment="1" applyProtection="1">
      <alignment horizontal="center" vertical="center" wrapText="1"/>
      <protection/>
    </xf>
    <xf numFmtId="0" fontId="20" fillId="0" borderId="23" xfId="0" applyFont="1" applyFill="1" applyBorder="1" applyAlignment="1" applyProtection="1">
      <alignment horizontal="center" vertical="center" wrapText="1"/>
      <protection/>
    </xf>
    <xf numFmtId="0" fontId="20" fillId="12" borderId="23" xfId="0" applyFont="1" applyFill="1" applyBorder="1" applyAlignment="1" applyProtection="1">
      <alignment horizontal="center" vertical="center" wrapText="1"/>
      <protection/>
    </xf>
    <xf numFmtId="0" fontId="20" fillId="12" borderId="24" xfId="0" applyFont="1" applyFill="1" applyBorder="1" applyAlignment="1" applyProtection="1">
      <alignment horizontal="center" vertical="center" wrapText="1"/>
      <protection/>
    </xf>
    <xf numFmtId="0" fontId="20" fillId="0" borderId="40" xfId="0" applyFont="1" applyBorder="1" applyAlignment="1">
      <alignment wrapText="1"/>
    </xf>
    <xf numFmtId="0" fontId="20" fillId="0" borderId="26" xfId="0" applyFont="1" applyBorder="1" applyAlignment="1" applyProtection="1">
      <alignment wrapText="1"/>
      <protection/>
    </xf>
    <xf numFmtId="0" fontId="20" fillId="0" borderId="27" xfId="0" applyFont="1" applyBorder="1" applyAlignment="1" applyProtection="1">
      <alignment horizontal="center" wrapText="1"/>
      <protection/>
    </xf>
    <xf numFmtId="2" fontId="20" fillId="0" borderId="47" xfId="0" applyNumberFormat="1" applyFont="1" applyFill="1" applyBorder="1" applyAlignment="1" applyProtection="1">
      <alignment horizontal="center" vertical="center" wrapText="1"/>
      <protection/>
    </xf>
    <xf numFmtId="0" fontId="20" fillId="22" borderId="47" xfId="0" applyFont="1" applyFill="1" applyBorder="1" applyAlignment="1" applyProtection="1">
      <alignment horizontal="center" vertical="center" wrapText="1"/>
      <protection/>
    </xf>
    <xf numFmtId="0" fontId="20" fillId="22" borderId="46" xfId="0" applyFont="1" applyFill="1" applyBorder="1" applyAlignment="1" applyProtection="1">
      <alignment horizontal="center" vertical="center" wrapText="1"/>
      <protection/>
    </xf>
    <xf numFmtId="0" fontId="20" fillId="22" borderId="64" xfId="0" applyFont="1" applyFill="1" applyBorder="1" applyAlignment="1" applyProtection="1">
      <alignment horizontal="center" vertical="center" wrapText="1"/>
      <protection/>
    </xf>
    <xf numFmtId="0" fontId="20" fillId="0" borderId="15" xfId="0" applyFont="1" applyFill="1" applyBorder="1" applyAlignment="1" applyProtection="1">
      <alignment horizontal="center" wrapText="1"/>
      <protection/>
    </xf>
    <xf numFmtId="0" fontId="20" fillId="0" borderId="30" xfId="0" applyFont="1" applyFill="1" applyBorder="1" applyAlignment="1" applyProtection="1">
      <alignment horizontal="center" wrapText="1"/>
      <protection/>
    </xf>
    <xf numFmtId="0" fontId="20" fillId="31" borderId="26" xfId="0" applyFont="1" applyFill="1" applyBorder="1" applyAlignment="1" applyProtection="1">
      <alignment horizontal="center" vertical="center" wrapText="1"/>
      <protection/>
    </xf>
    <xf numFmtId="0" fontId="20" fillId="0" borderId="27" xfId="0" applyFont="1" applyFill="1" applyBorder="1" applyAlignment="1" applyProtection="1">
      <alignment horizontal="center" vertical="center" wrapText="1"/>
      <protection/>
    </xf>
    <xf numFmtId="0" fontId="20" fillId="12" borderId="27" xfId="0" applyFont="1" applyFill="1" applyBorder="1" applyAlignment="1" applyProtection="1">
      <alignment horizontal="center" vertical="center" wrapText="1"/>
      <protection/>
    </xf>
    <xf numFmtId="0" fontId="20" fillId="12" borderId="26" xfId="0" applyFont="1" applyFill="1" applyBorder="1" applyAlignment="1" applyProtection="1">
      <alignment horizontal="center" vertical="center" wrapText="1"/>
      <protection/>
    </xf>
    <xf numFmtId="0" fontId="20" fillId="0" borderId="26" xfId="0" applyFont="1" applyBorder="1" applyAlignment="1">
      <alignment wrapText="1"/>
    </xf>
    <xf numFmtId="0" fontId="20" fillId="0" borderId="50" xfId="0" applyFont="1" applyBorder="1" applyAlignment="1" applyProtection="1">
      <alignment horizontal="center" vertical="center" wrapText="1"/>
      <protection/>
    </xf>
    <xf numFmtId="0" fontId="20" fillId="0" borderId="51" xfId="0" applyFont="1" applyBorder="1" applyAlignment="1" applyProtection="1">
      <alignment horizontal="center" vertical="center" wrapText="1"/>
      <protection/>
    </xf>
    <xf numFmtId="0" fontId="20" fillId="0" borderId="52" xfId="0" applyFont="1" applyBorder="1" applyAlignment="1" applyProtection="1">
      <alignment horizontal="center" vertical="center" wrapText="1"/>
      <protection/>
    </xf>
    <xf numFmtId="0" fontId="20" fillId="3" borderId="53" xfId="0" applyFont="1" applyFill="1" applyBorder="1" applyAlignment="1" applyProtection="1">
      <alignment horizontal="center" vertical="center" wrapText="1"/>
      <protection/>
    </xf>
    <xf numFmtId="0" fontId="20" fillId="0" borderId="53" xfId="0" applyFont="1" applyFill="1" applyBorder="1" applyAlignment="1" applyProtection="1">
      <alignment horizontal="center" vertical="center" wrapText="1"/>
      <protection/>
    </xf>
    <xf numFmtId="0" fontId="20" fillId="8" borderId="52" xfId="0" applyFont="1" applyFill="1" applyBorder="1" applyAlignment="1" applyProtection="1">
      <alignment horizontal="center" vertical="center" wrapText="1"/>
      <protection/>
    </xf>
    <xf numFmtId="0" fontId="20" fillId="0" borderId="54" xfId="0" applyFont="1" applyFill="1" applyBorder="1" applyAlignment="1" applyProtection="1">
      <alignment horizontal="center" vertical="center" wrapText="1"/>
      <protection/>
    </xf>
    <xf numFmtId="0" fontId="21" fillId="3" borderId="50" xfId="0" applyFont="1" applyFill="1" applyBorder="1" applyAlignment="1" applyProtection="1">
      <alignment horizontal="center" vertical="center" wrapText="1"/>
      <protection/>
    </xf>
    <xf numFmtId="0" fontId="20" fillId="0" borderId="52" xfId="0" applyFont="1" applyFill="1" applyBorder="1" applyAlignment="1" applyProtection="1">
      <alignment horizontal="center" vertical="center" wrapText="1"/>
      <protection/>
    </xf>
    <xf numFmtId="0" fontId="20" fillId="22" borderId="54" xfId="0" applyFont="1" applyFill="1" applyBorder="1" applyAlignment="1" applyProtection="1">
      <alignment horizontal="center" vertical="center" wrapText="1"/>
      <protection/>
    </xf>
    <xf numFmtId="0" fontId="20" fillId="22" borderId="55" xfId="0" applyFont="1" applyFill="1" applyBorder="1" applyAlignment="1" applyProtection="1">
      <alignment horizontal="center" vertical="center" wrapText="1"/>
      <protection/>
    </xf>
    <xf numFmtId="0" fontId="20" fillId="22" borderId="88" xfId="0" applyFont="1" applyFill="1" applyBorder="1" applyAlignment="1" applyProtection="1">
      <alignment horizontal="center" vertical="center" wrapText="1"/>
      <protection/>
    </xf>
    <xf numFmtId="0" fontId="20" fillId="0" borderId="56" xfId="0" applyFont="1" applyFill="1" applyBorder="1" applyAlignment="1" applyProtection="1">
      <alignment horizontal="center" vertical="center" wrapText="1"/>
      <protection/>
    </xf>
    <xf numFmtId="1" fontId="20" fillId="31" borderId="78" xfId="0" applyNumberFormat="1" applyFont="1" applyFill="1" applyBorder="1" applyAlignment="1" applyProtection="1">
      <alignment horizontal="center" vertical="center" wrapText="1"/>
      <protection/>
    </xf>
    <xf numFmtId="1" fontId="20" fillId="31" borderId="82" xfId="0" applyNumberFormat="1" applyFont="1" applyFill="1" applyBorder="1" applyAlignment="1" applyProtection="1">
      <alignment horizontal="center" vertical="center" wrapText="1"/>
      <protection/>
    </xf>
    <xf numFmtId="1" fontId="20" fillId="12" borderId="82" xfId="0" applyNumberFormat="1" applyFont="1" applyFill="1" applyBorder="1" applyAlignment="1" applyProtection="1">
      <alignment horizontal="center" vertical="center" wrapText="1"/>
      <protection/>
    </xf>
    <xf numFmtId="1" fontId="20" fillId="0" borderId="53" xfId="0" applyNumberFormat="1" applyFont="1" applyFill="1" applyBorder="1" applyAlignment="1" applyProtection="1">
      <alignment horizontal="center" vertical="center" wrapText="1"/>
      <protection/>
    </xf>
    <xf numFmtId="1" fontId="20" fillId="0" borderId="41" xfId="0" applyNumberFormat="1" applyFont="1" applyFill="1" applyBorder="1" applyAlignment="1" applyProtection="1">
      <alignment horizontal="center" vertical="center" wrapText="1"/>
      <protection/>
    </xf>
    <xf numFmtId="0" fontId="20" fillId="0" borderId="55" xfId="0" applyFont="1" applyBorder="1" applyAlignment="1">
      <alignment horizontal="center" vertical="center" wrapText="1"/>
    </xf>
    <xf numFmtId="0" fontId="81" fillId="0" borderId="80" xfId="0" applyFont="1" applyBorder="1" applyAlignment="1" applyProtection="1">
      <alignment horizontal="center" vertical="center" wrapText="1"/>
      <protection/>
    </xf>
    <xf numFmtId="0" fontId="87" fillId="0" borderId="36" xfId="0" applyFont="1" applyBorder="1" applyAlignment="1">
      <alignment wrapText="1"/>
    </xf>
    <xf numFmtId="0" fontId="82" fillId="0" borderId="57" xfId="0" applyFont="1" applyBorder="1" applyAlignment="1" applyProtection="1">
      <alignment horizontal="center" wrapText="1"/>
      <protection/>
    </xf>
    <xf numFmtId="0" fontId="82" fillId="0" borderId="35" xfId="0" applyFont="1" applyBorder="1" applyAlignment="1" applyProtection="1">
      <alignment horizontal="center" wrapText="1"/>
      <protection/>
    </xf>
    <xf numFmtId="43" fontId="20" fillId="3" borderId="57" xfId="0" applyNumberFormat="1" applyFont="1" applyFill="1" applyBorder="1" applyAlignment="1" applyProtection="1">
      <alignment horizontal="right" wrapText="1"/>
      <protection/>
    </xf>
    <xf numFmtId="43" fontId="20" fillId="0" borderId="35" xfId="0" applyNumberFormat="1" applyFont="1" applyFill="1" applyBorder="1" applyAlignment="1" applyProtection="1">
      <alignment horizontal="right" wrapText="1"/>
      <protection/>
    </xf>
    <xf numFmtId="43" fontId="20" fillId="8" borderId="34" xfId="0" applyNumberFormat="1" applyFont="1" applyFill="1" applyBorder="1" applyAlignment="1" applyProtection="1">
      <alignment horizontal="right" wrapText="1"/>
      <protection/>
    </xf>
    <xf numFmtId="43" fontId="20" fillId="24" borderId="58" xfId="0" applyNumberFormat="1" applyFont="1" applyFill="1" applyBorder="1" applyAlignment="1" applyProtection="1">
      <alignment horizontal="center" wrapText="1"/>
      <protection/>
    </xf>
    <xf numFmtId="43" fontId="21" fillId="3" borderId="36" xfId="0" applyNumberFormat="1" applyFont="1" applyFill="1" applyBorder="1" applyAlignment="1" applyProtection="1">
      <alignment horizontal="right" wrapText="1"/>
      <protection/>
    </xf>
    <xf numFmtId="43" fontId="21" fillId="24" borderId="57" xfId="0" applyNumberFormat="1" applyFont="1" applyFill="1" applyBorder="1" applyAlignment="1" applyProtection="1">
      <alignment horizontal="right" wrapText="1"/>
      <protection/>
    </xf>
    <xf numFmtId="43" fontId="21" fillId="24" borderId="34" xfId="0" applyNumberFormat="1" applyFont="1" applyFill="1" applyBorder="1" applyAlignment="1" applyProtection="1">
      <alignment horizontal="right" wrapText="1"/>
      <protection/>
    </xf>
    <xf numFmtId="43" fontId="86" fillId="22" borderId="58" xfId="0" applyNumberFormat="1" applyFont="1" applyFill="1" applyBorder="1" applyAlignment="1" applyProtection="1" quotePrefix="1">
      <alignment horizontal="right" wrapText="1"/>
      <protection/>
    </xf>
    <xf numFmtId="43" fontId="86" fillId="22" borderId="59" xfId="0" applyNumberFormat="1" applyFont="1" applyFill="1" applyBorder="1" applyAlignment="1" applyProtection="1" quotePrefix="1">
      <alignment horizontal="right" wrapText="1"/>
      <protection/>
    </xf>
    <xf numFmtId="43" fontId="86" fillId="22" borderId="80" xfId="0" applyNumberFormat="1" applyFont="1" applyFill="1" applyBorder="1" applyAlignment="1" applyProtection="1" quotePrefix="1">
      <alignment horizontal="right" wrapText="1"/>
      <protection/>
    </xf>
    <xf numFmtId="43" fontId="20" fillId="0" borderId="36" xfId="0" applyNumberFormat="1" applyFont="1" applyFill="1" applyBorder="1" applyAlignment="1" applyProtection="1">
      <alignment horizontal="right" wrapText="1"/>
      <protection/>
    </xf>
    <xf numFmtId="43" fontId="21" fillId="0" borderId="57" xfId="0" applyNumberFormat="1" applyFont="1" applyFill="1" applyBorder="1" applyAlignment="1" applyProtection="1">
      <alignment horizontal="right" wrapText="1"/>
      <protection/>
    </xf>
    <xf numFmtId="43" fontId="20" fillId="31" borderId="36" xfId="0" applyNumberFormat="1" applyFont="1" applyFill="1" applyBorder="1" applyAlignment="1" applyProtection="1">
      <alignment horizontal="right" wrapText="1"/>
      <protection/>
    </xf>
    <xf numFmtId="43" fontId="21" fillId="31" borderId="57" xfId="0" applyNumberFormat="1" applyFont="1" applyFill="1" applyBorder="1" applyAlignment="1" applyProtection="1">
      <alignment horizontal="right" wrapText="1"/>
      <protection/>
    </xf>
    <xf numFmtId="43" fontId="21" fillId="12" borderId="57" xfId="0" applyNumberFormat="1" applyFont="1" applyFill="1" applyBorder="1" applyAlignment="1" applyProtection="1">
      <alignment horizontal="right" wrapText="1"/>
      <protection/>
    </xf>
    <xf numFmtId="43" fontId="21" fillId="0" borderId="26" xfId="0" applyNumberFormat="1" applyFont="1" applyFill="1" applyBorder="1" applyAlignment="1" applyProtection="1">
      <alignment horizontal="right" wrapText="1"/>
      <protection/>
    </xf>
    <xf numFmtId="0" fontId="20" fillId="0" borderId="60" xfId="0" applyNumberFormat="1" applyFont="1" applyBorder="1" applyAlignment="1" applyProtection="1">
      <alignment wrapText="1"/>
      <protection/>
    </xf>
    <xf numFmtId="4" fontId="20" fillId="24" borderId="15" xfId="0" applyNumberFormat="1" applyFont="1" applyFill="1" applyBorder="1" applyAlignment="1" applyProtection="1">
      <alignment horizontal="center" wrapText="1"/>
      <protection locked="0"/>
    </xf>
    <xf numFmtId="4" fontId="20" fillId="3" borderId="15" xfId="0" applyNumberFormat="1" applyFont="1" applyFill="1" applyBorder="1" applyAlignment="1" applyProtection="1">
      <alignment horizontal="center" wrapText="1"/>
      <protection locked="0"/>
    </xf>
    <xf numFmtId="4" fontId="20" fillId="8" borderId="21" xfId="0" applyNumberFormat="1" applyFont="1" applyFill="1" applyBorder="1" applyAlignment="1" applyProtection="1">
      <alignment horizontal="center" wrapText="1"/>
      <protection locked="0"/>
    </xf>
    <xf numFmtId="43" fontId="20" fillId="22" borderId="47" xfId="0" applyNumberFormat="1" applyFont="1" applyFill="1" applyBorder="1" applyAlignment="1" applyProtection="1">
      <alignment horizontal="right" wrapText="1"/>
      <protection locked="0"/>
    </xf>
    <xf numFmtId="43" fontId="20" fillId="22" borderId="46" xfId="0" applyNumberFormat="1" applyFont="1" applyFill="1" applyBorder="1" applyAlignment="1" applyProtection="1">
      <alignment horizontal="right" wrapText="1"/>
      <protection locked="0"/>
    </xf>
    <xf numFmtId="43" fontId="21" fillId="22" borderId="45" xfId="0" applyNumberFormat="1" applyFont="1" applyFill="1" applyBorder="1" applyAlignment="1" applyProtection="1">
      <alignment horizontal="right" wrapText="1"/>
      <protection locked="0"/>
    </xf>
    <xf numFmtId="43" fontId="20" fillId="31" borderId="15" xfId="0" applyNumberFormat="1" applyFont="1" applyFill="1" applyBorder="1" applyAlignment="1" applyProtection="1">
      <alignment horizontal="center" wrapText="1"/>
      <protection locked="0"/>
    </xf>
    <xf numFmtId="43" fontId="20" fillId="22" borderId="61" xfId="0" applyNumberFormat="1" applyFont="1" applyFill="1" applyBorder="1" applyAlignment="1" applyProtection="1">
      <alignment horizontal="right" wrapText="1"/>
      <protection locked="0"/>
    </xf>
    <xf numFmtId="0" fontId="20" fillId="0" borderId="15" xfId="0" applyFont="1" applyBorder="1" applyAlignment="1" applyProtection="1">
      <alignment wrapText="1"/>
      <protection locked="0"/>
    </xf>
    <xf numFmtId="43" fontId="20" fillId="24" borderId="15" xfId="0" applyNumberFormat="1" applyFont="1" applyFill="1" applyBorder="1" applyAlignment="1" applyProtection="1">
      <alignment horizontal="right" wrapText="1"/>
      <protection locked="0"/>
    </xf>
    <xf numFmtId="4" fontId="20" fillId="12" borderId="15" xfId="0" applyNumberFormat="1" applyFont="1" applyFill="1" applyBorder="1" applyAlignment="1" applyProtection="1">
      <alignment horizontal="center" wrapText="1"/>
      <protection locked="0"/>
    </xf>
    <xf numFmtId="43" fontId="21" fillId="3" borderId="22" xfId="0" applyNumberFormat="1" applyFont="1" applyFill="1" applyBorder="1" applyAlignment="1" applyProtection="1">
      <alignment horizontal="center" wrapText="1"/>
      <protection/>
    </xf>
    <xf numFmtId="43" fontId="21" fillId="22" borderId="64" xfId="0" applyNumberFormat="1" applyFont="1" applyFill="1" applyBorder="1" applyAlignment="1" applyProtection="1">
      <alignment horizontal="right" wrapText="1"/>
      <protection locked="0"/>
    </xf>
    <xf numFmtId="4" fontId="20" fillId="31" borderId="15" xfId="0" applyNumberFormat="1" applyFont="1" applyFill="1" applyBorder="1" applyAlignment="1" applyProtection="1">
      <alignment horizontal="center" wrapText="1"/>
      <protection locked="0"/>
    </xf>
    <xf numFmtId="0" fontId="20" fillId="0" borderId="15" xfId="0" applyFont="1" applyBorder="1" applyAlignment="1" applyProtection="1">
      <alignment wrapText="1"/>
      <protection/>
    </xf>
    <xf numFmtId="43" fontId="20" fillId="31" borderId="15" xfId="0" applyNumberFormat="1" applyFont="1" applyFill="1" applyBorder="1" applyAlignment="1" applyProtection="1">
      <alignment horizontal="right" wrapText="1"/>
      <protection/>
    </xf>
    <xf numFmtId="4" fontId="20" fillId="24" borderId="15" xfId="0" applyNumberFormat="1" applyFont="1" applyFill="1" applyBorder="1" applyAlignment="1" applyProtection="1">
      <alignment horizontal="center" wrapText="1"/>
      <protection locked="0"/>
    </xf>
    <xf numFmtId="4" fontId="20" fillId="3" borderId="15" xfId="0" applyNumberFormat="1" applyFont="1" applyFill="1" applyBorder="1" applyAlignment="1" applyProtection="1">
      <alignment horizontal="center" wrapText="1"/>
      <protection locked="0"/>
    </xf>
    <xf numFmtId="172" fontId="83" fillId="24" borderId="15" xfId="0" applyNumberFormat="1" applyFont="1" applyFill="1" applyBorder="1" applyAlignment="1" applyProtection="1">
      <alignment horizontal="center" wrapText="1"/>
      <protection locked="0"/>
    </xf>
    <xf numFmtId="172" fontId="20" fillId="3" borderId="15" xfId="0" applyNumberFormat="1" applyFont="1" applyFill="1" applyBorder="1" applyAlignment="1" applyProtection="1">
      <alignment horizontal="center" wrapText="1"/>
      <protection locked="0"/>
    </xf>
    <xf numFmtId="172" fontId="83" fillId="3" borderId="15" xfId="0" applyNumberFormat="1" applyFont="1" applyFill="1" applyBorder="1" applyAlignment="1" applyProtection="1">
      <alignment horizontal="center" wrapText="1"/>
      <protection locked="0"/>
    </xf>
    <xf numFmtId="43" fontId="21" fillId="0" borderId="21" xfId="0" applyNumberFormat="1" applyFont="1" applyFill="1" applyBorder="1" applyAlignment="1" applyProtection="1">
      <alignment horizontal="center" wrapText="1"/>
      <protection/>
    </xf>
    <xf numFmtId="43" fontId="20" fillId="0" borderId="33" xfId="0" applyNumberFormat="1" applyFont="1" applyFill="1" applyBorder="1" applyAlignment="1" applyProtection="1">
      <alignment horizontal="right" wrapText="1"/>
      <protection locked="0"/>
    </xf>
    <xf numFmtId="0" fontId="20" fillId="0" borderId="50" xfId="0" applyNumberFormat="1" applyFont="1" applyBorder="1" applyAlignment="1" applyProtection="1">
      <alignment wrapText="1"/>
      <protection/>
    </xf>
    <xf numFmtId="0" fontId="83" fillId="0" borderId="53" xfId="0" applyFont="1" applyBorder="1" applyAlignment="1" applyProtection="1">
      <alignment wrapText="1"/>
      <protection/>
    </xf>
    <xf numFmtId="4" fontId="83" fillId="24" borderId="53" xfId="0" applyNumberFormat="1" applyFont="1" applyFill="1" applyBorder="1" applyAlignment="1" applyProtection="1">
      <alignment horizontal="center" wrapText="1"/>
      <protection/>
    </xf>
    <xf numFmtId="4" fontId="83" fillId="3" borderId="53" xfId="0" applyNumberFormat="1" applyFont="1" applyFill="1" applyBorder="1" applyAlignment="1" applyProtection="1">
      <alignment horizontal="center" wrapText="1"/>
      <protection/>
    </xf>
    <xf numFmtId="4" fontId="83" fillId="8" borderId="52" xfId="0" applyNumberFormat="1" applyFont="1" applyFill="1" applyBorder="1" applyAlignment="1" applyProtection="1">
      <alignment horizontal="center" wrapText="1"/>
      <protection/>
    </xf>
    <xf numFmtId="4" fontId="83" fillId="24" borderId="89" xfId="0" applyNumberFormat="1" applyFont="1" applyFill="1" applyBorder="1" applyAlignment="1" applyProtection="1">
      <alignment horizontal="center" wrapText="1"/>
      <protection/>
    </xf>
    <xf numFmtId="4" fontId="83" fillId="24" borderId="90" xfId="0" applyNumberFormat="1" applyFont="1" applyFill="1" applyBorder="1" applyAlignment="1" applyProtection="1">
      <alignment horizontal="center" wrapText="1"/>
      <protection/>
    </xf>
    <xf numFmtId="4" fontId="83" fillId="22" borderId="89" xfId="0" applyNumberFormat="1" applyFont="1" applyFill="1" applyBorder="1" applyAlignment="1" applyProtection="1">
      <alignment horizontal="center" wrapText="1"/>
      <protection/>
    </xf>
    <xf numFmtId="43" fontId="83" fillId="22" borderId="89" xfId="0" applyNumberFormat="1" applyFont="1" applyFill="1" applyBorder="1" applyAlignment="1" applyProtection="1">
      <alignment horizontal="right" wrapText="1"/>
      <protection locked="0"/>
    </xf>
    <xf numFmtId="4" fontId="21" fillId="22" borderId="72" xfId="0" applyNumberFormat="1" applyFont="1" applyFill="1" applyBorder="1" applyAlignment="1" applyProtection="1">
      <alignment horizontal="center" wrapText="1"/>
      <protection/>
    </xf>
    <xf numFmtId="4" fontId="83" fillId="0" borderId="53" xfId="0" applyNumberFormat="1" applyFont="1" applyFill="1" applyBorder="1" applyAlignment="1" applyProtection="1">
      <alignment horizontal="center" wrapText="1"/>
      <protection/>
    </xf>
    <xf numFmtId="4" fontId="83" fillId="31" borderId="53" xfId="0" applyNumberFormat="1" applyFont="1" applyFill="1" applyBorder="1" applyAlignment="1" applyProtection="1">
      <alignment horizontal="center" wrapText="1"/>
      <protection/>
    </xf>
    <xf numFmtId="4" fontId="83" fillId="12" borderId="56" xfId="0" applyNumberFormat="1" applyFont="1" applyFill="1" applyBorder="1" applyAlignment="1" applyProtection="1">
      <alignment horizontal="center" wrapText="1"/>
      <protection/>
    </xf>
    <xf numFmtId="4" fontId="83" fillId="12" borderId="53" xfId="0" applyNumberFormat="1" applyFont="1" applyFill="1" applyBorder="1" applyAlignment="1" applyProtection="1">
      <alignment horizontal="center" wrapText="1"/>
      <protection/>
    </xf>
    <xf numFmtId="0" fontId="20" fillId="0" borderId="29" xfId="0" applyNumberFormat="1" applyFont="1" applyBorder="1" applyAlignment="1" applyProtection="1">
      <alignment wrapText="1"/>
      <protection/>
    </xf>
    <xf numFmtId="0" fontId="83" fillId="0" borderId="66" xfId="0" applyFont="1" applyBorder="1" applyAlignment="1" applyProtection="1">
      <alignment horizontal="center" wrapText="1"/>
      <protection/>
    </xf>
    <xf numFmtId="0" fontId="20" fillId="0" borderId="48" xfId="0" applyNumberFormat="1" applyFont="1" applyBorder="1" applyAlignment="1" applyProtection="1">
      <alignment wrapText="1"/>
      <protection/>
    </xf>
    <xf numFmtId="0" fontId="81" fillId="0" borderId="26" xfId="0" applyFont="1" applyBorder="1" applyAlignment="1" applyProtection="1">
      <alignment horizontal="center" wrapText="1"/>
      <protection/>
    </xf>
    <xf numFmtId="0" fontId="82" fillId="0" borderId="26" xfId="0" applyFont="1" applyBorder="1" applyAlignment="1" applyProtection="1">
      <alignment horizontal="center" wrapText="1"/>
      <protection/>
    </xf>
    <xf numFmtId="0" fontId="82" fillId="0" borderId="28" xfId="0" applyFont="1" applyBorder="1" applyAlignment="1" applyProtection="1">
      <alignment horizontal="center" wrapText="1"/>
      <protection/>
    </xf>
    <xf numFmtId="43" fontId="83" fillId="3" borderId="26" xfId="0" applyNumberFormat="1" applyFont="1" applyFill="1" applyBorder="1" applyAlignment="1" applyProtection="1">
      <alignment horizontal="right" wrapText="1"/>
      <protection/>
    </xf>
    <xf numFmtId="43" fontId="83" fillId="0" borderId="28" xfId="0" applyNumberFormat="1" applyFont="1" applyFill="1" applyBorder="1" applyAlignment="1" applyProtection="1">
      <alignment horizontal="center" wrapText="1"/>
      <protection/>
    </xf>
    <xf numFmtId="43" fontId="83" fillId="8" borderId="27" xfId="0" applyNumberFormat="1" applyFont="1" applyFill="1" applyBorder="1" applyAlignment="1" applyProtection="1">
      <alignment horizontal="right" wrapText="1"/>
      <protection/>
    </xf>
    <xf numFmtId="43" fontId="83" fillId="24" borderId="47" xfId="0" applyNumberFormat="1" applyFont="1" applyFill="1" applyBorder="1" applyAlignment="1" applyProtection="1">
      <alignment horizontal="center" wrapText="1"/>
      <protection/>
    </xf>
    <xf numFmtId="43" fontId="21" fillId="24" borderId="26" xfId="0" applyNumberFormat="1" applyFont="1" applyFill="1" applyBorder="1" applyAlignment="1" applyProtection="1">
      <alignment horizontal="right" wrapText="1"/>
      <protection/>
    </xf>
    <xf numFmtId="43" fontId="20" fillId="24" borderId="27" xfId="0" applyNumberFormat="1" applyFont="1" applyFill="1" applyBorder="1" applyAlignment="1" applyProtection="1">
      <alignment horizontal="center" wrapText="1"/>
      <protection/>
    </xf>
    <xf numFmtId="43" fontId="83" fillId="22" borderId="45" xfId="0" applyNumberFormat="1" applyFont="1" applyFill="1" applyBorder="1" applyAlignment="1" applyProtection="1">
      <alignment horizontal="right" wrapText="1"/>
      <protection/>
    </xf>
    <xf numFmtId="43" fontId="83" fillId="22" borderId="58" xfId="0" applyNumberFormat="1" applyFont="1" applyFill="1" applyBorder="1" applyAlignment="1" applyProtection="1">
      <alignment horizontal="right" wrapText="1"/>
      <protection/>
    </xf>
    <xf numFmtId="43" fontId="21" fillId="22" borderId="80" xfId="0" applyNumberFormat="1" applyFont="1" applyFill="1" applyBorder="1" applyAlignment="1" applyProtection="1">
      <alignment horizontal="right" wrapText="1"/>
      <protection/>
    </xf>
    <xf numFmtId="43" fontId="21" fillId="0" borderId="57" xfId="0" applyNumberFormat="1" applyFont="1" applyFill="1" applyBorder="1" applyAlignment="1" applyProtection="1">
      <alignment horizontal="center" wrapText="1"/>
      <protection/>
    </xf>
    <xf numFmtId="43" fontId="21" fillId="0" borderId="30" xfId="0" applyNumberFormat="1" applyFont="1" applyFill="1" applyBorder="1" applyAlignment="1" applyProtection="1">
      <alignment horizontal="center" wrapText="1"/>
      <protection/>
    </xf>
    <xf numFmtId="43" fontId="21" fillId="31" borderId="26" xfId="0" applyNumberFormat="1" applyFont="1" applyFill="1" applyBorder="1" applyAlignment="1" applyProtection="1">
      <alignment horizontal="right" wrapText="1"/>
      <protection/>
    </xf>
    <xf numFmtId="43" fontId="21" fillId="12" borderId="26" xfId="0" applyNumberFormat="1" applyFont="1" applyFill="1" applyBorder="1" applyAlignment="1" applyProtection="1">
      <alignment horizontal="right" wrapText="1"/>
      <protection/>
    </xf>
    <xf numFmtId="43" fontId="21" fillId="0" borderId="30" xfId="0" applyNumberFormat="1" applyFont="1" applyFill="1" applyBorder="1" applyAlignment="1" applyProtection="1">
      <alignment horizontal="right" wrapText="1"/>
      <protection/>
    </xf>
    <xf numFmtId="0" fontId="20" fillId="0" borderId="46" xfId="0" applyFont="1" applyFill="1" applyBorder="1" applyAlignment="1">
      <alignment wrapText="1"/>
    </xf>
    <xf numFmtId="172" fontId="20" fillId="8" borderId="21" xfId="0" applyNumberFormat="1" applyFont="1" applyFill="1" applyBorder="1" applyAlignment="1" applyProtection="1">
      <alignment horizontal="center" wrapText="1"/>
      <protection locked="0"/>
    </xf>
    <xf numFmtId="43" fontId="20" fillId="22" borderId="64" xfId="0" applyNumberFormat="1" applyFont="1" applyFill="1" applyBorder="1" applyAlignment="1" applyProtection="1">
      <alignment horizontal="right" wrapText="1"/>
      <protection locked="0"/>
    </xf>
    <xf numFmtId="43" fontId="21" fillId="31" borderId="15" xfId="0" applyNumberFormat="1" applyFont="1" applyFill="1" applyBorder="1" applyAlignment="1" applyProtection="1">
      <alignment horizontal="right" wrapText="1"/>
      <protection/>
    </xf>
    <xf numFmtId="43" fontId="21" fillId="12" borderId="15" xfId="0" applyNumberFormat="1" applyFont="1" applyFill="1" applyBorder="1" applyAlignment="1" applyProtection="1">
      <alignment horizontal="right" wrapText="1"/>
      <protection/>
    </xf>
    <xf numFmtId="0" fontId="83" fillId="0" borderId="53" xfId="0" applyFont="1" applyBorder="1" applyAlignment="1" applyProtection="1">
      <alignment wrapText="1"/>
      <protection/>
    </xf>
    <xf numFmtId="4" fontId="83" fillId="24" borderId="53" xfId="0" applyNumberFormat="1" applyFont="1" applyFill="1" applyBorder="1" applyAlignment="1" applyProtection="1">
      <alignment horizontal="center" wrapText="1"/>
      <protection locked="0"/>
    </xf>
    <xf numFmtId="4" fontId="83" fillId="3" borderId="53" xfId="0" applyNumberFormat="1" applyFont="1" applyFill="1" applyBorder="1" applyAlignment="1" applyProtection="1">
      <alignment horizontal="center" wrapText="1"/>
      <protection locked="0"/>
    </xf>
    <xf numFmtId="4" fontId="83" fillId="0" borderId="53" xfId="0" applyNumberFormat="1" applyFont="1" applyFill="1" applyBorder="1" applyAlignment="1" applyProtection="1">
      <alignment horizontal="center" wrapText="1"/>
      <protection locked="0"/>
    </xf>
    <xf numFmtId="4" fontId="83" fillId="8" borderId="52" xfId="0" applyNumberFormat="1" applyFont="1" applyFill="1" applyBorder="1" applyAlignment="1" applyProtection="1">
      <alignment horizontal="center" wrapText="1"/>
      <protection locked="0"/>
    </xf>
    <xf numFmtId="4" fontId="83" fillId="0" borderId="89" xfId="0" applyNumberFormat="1" applyFont="1" applyFill="1" applyBorder="1" applyAlignment="1" applyProtection="1">
      <alignment horizontal="center" wrapText="1"/>
      <protection locked="0"/>
    </xf>
    <xf numFmtId="43" fontId="21" fillId="3" borderId="88" xfId="0" applyNumberFormat="1" applyFont="1" applyFill="1" applyBorder="1" applyAlignment="1" applyProtection="1">
      <alignment horizontal="center" wrapText="1"/>
      <protection/>
    </xf>
    <xf numFmtId="4" fontId="83" fillId="0" borderId="90" xfId="0" applyNumberFormat="1" applyFont="1" applyFill="1" applyBorder="1" applyAlignment="1" applyProtection="1">
      <alignment horizontal="center" wrapText="1"/>
      <protection locked="0"/>
    </xf>
    <xf numFmtId="4" fontId="83" fillId="22" borderId="52" xfId="0" applyNumberFormat="1" applyFont="1" applyFill="1" applyBorder="1" applyAlignment="1" applyProtection="1">
      <alignment horizontal="center" wrapText="1"/>
      <protection locked="0"/>
    </xf>
    <xf numFmtId="43" fontId="83" fillId="22" borderId="54" xfId="0" applyNumberFormat="1" applyFont="1" applyFill="1" applyBorder="1" applyAlignment="1" applyProtection="1">
      <alignment horizontal="right" wrapText="1"/>
      <protection locked="0"/>
    </xf>
    <xf numFmtId="4" fontId="83" fillId="22" borderId="54" xfId="0" applyNumberFormat="1" applyFont="1" applyFill="1" applyBorder="1" applyAlignment="1" applyProtection="1">
      <alignment horizontal="center" wrapText="1"/>
      <protection locked="0"/>
    </xf>
    <xf numFmtId="4" fontId="21" fillId="22" borderId="88" xfId="0" applyNumberFormat="1" applyFont="1" applyFill="1" applyBorder="1" applyAlignment="1" applyProtection="1">
      <alignment horizontal="center" wrapText="1"/>
      <protection locked="0"/>
    </xf>
    <xf numFmtId="4" fontId="83" fillId="31" borderId="53" xfId="0" applyNumberFormat="1" applyFont="1" applyFill="1" applyBorder="1" applyAlignment="1" applyProtection="1">
      <alignment horizontal="center" wrapText="1"/>
      <protection locked="0"/>
    </xf>
    <xf numFmtId="4" fontId="83" fillId="12" borderId="53" xfId="0" applyNumberFormat="1" applyFont="1" applyFill="1" applyBorder="1" applyAlignment="1" applyProtection="1">
      <alignment horizontal="center" wrapText="1"/>
      <protection locked="0"/>
    </xf>
    <xf numFmtId="0" fontId="20" fillId="0" borderId="0" xfId="0" applyNumberFormat="1" applyFont="1" applyBorder="1" applyAlignment="1" applyProtection="1">
      <alignment wrapText="1"/>
      <protection/>
    </xf>
    <xf numFmtId="0" fontId="83" fillId="0" borderId="0" xfId="0" applyFont="1" applyBorder="1" applyAlignment="1" applyProtection="1">
      <alignment wrapText="1"/>
      <protection/>
    </xf>
    <xf numFmtId="0" fontId="20" fillId="0" borderId="0" xfId="0" applyFont="1" applyBorder="1" applyAlignment="1" applyProtection="1">
      <alignment horizontal="center" wrapText="1"/>
      <protection/>
    </xf>
    <xf numFmtId="0" fontId="20" fillId="0" borderId="66" xfId="0" applyFont="1" applyBorder="1" applyAlignment="1" applyProtection="1">
      <alignment horizontal="center" wrapText="1"/>
      <protection/>
    </xf>
    <xf numFmtId="4" fontId="83" fillId="0" borderId="66" xfId="0" applyNumberFormat="1" applyFont="1" applyFill="1" applyBorder="1" applyAlignment="1" applyProtection="1">
      <alignment horizontal="center" wrapText="1"/>
      <protection locked="0"/>
    </xf>
    <xf numFmtId="43" fontId="83" fillId="24" borderId="0" xfId="0" applyNumberFormat="1" applyFont="1" applyFill="1" applyBorder="1" applyAlignment="1" applyProtection="1">
      <alignment wrapText="1"/>
      <protection locked="0"/>
    </xf>
    <xf numFmtId="43" fontId="21" fillId="0" borderId="66" xfId="0" applyNumberFormat="1" applyFont="1" applyFill="1" applyBorder="1" applyAlignment="1" applyProtection="1">
      <alignment horizontal="center" wrapText="1"/>
      <protection/>
    </xf>
    <xf numFmtId="43" fontId="83" fillId="0" borderId="0" xfId="0" applyNumberFormat="1" applyFont="1" applyFill="1" applyBorder="1" applyAlignment="1" applyProtection="1">
      <alignment horizontal="right" wrapText="1"/>
      <protection/>
    </xf>
    <xf numFmtId="43" fontId="83" fillId="0" borderId="0" xfId="0" applyNumberFormat="1" applyFont="1" applyFill="1" applyBorder="1" applyAlignment="1" applyProtection="1">
      <alignment horizontal="center" wrapText="1"/>
      <protection/>
    </xf>
    <xf numFmtId="43" fontId="83" fillId="0" borderId="0" xfId="0" applyNumberFormat="1" applyFont="1" applyFill="1" applyBorder="1" applyAlignment="1" applyProtection="1">
      <alignment horizontal="right" wrapText="1"/>
      <protection locked="0"/>
    </xf>
    <xf numFmtId="43" fontId="21" fillId="0" borderId="66" xfId="0" applyNumberFormat="1" applyFont="1" applyFill="1" applyBorder="1" applyAlignment="1" applyProtection="1">
      <alignment horizontal="right" wrapText="1"/>
      <protection/>
    </xf>
    <xf numFmtId="43" fontId="83" fillId="0" borderId="29" xfId="0" applyNumberFormat="1" applyFont="1" applyFill="1" applyBorder="1" applyAlignment="1" applyProtection="1">
      <alignment horizontal="right" wrapText="1"/>
      <protection/>
    </xf>
    <xf numFmtId="0" fontId="20" fillId="0" borderId="0" xfId="0" applyFont="1" applyFill="1" applyBorder="1" applyAlignment="1">
      <alignment wrapText="1"/>
    </xf>
    <xf numFmtId="0" fontId="20" fillId="0" borderId="73" xfId="0" applyNumberFormat="1" applyFont="1" applyBorder="1" applyAlignment="1" applyProtection="1">
      <alignment wrapText="1"/>
      <protection/>
    </xf>
    <xf numFmtId="0" fontId="20" fillId="0" borderId="65" xfId="0" applyFont="1" applyBorder="1" applyAlignment="1" applyProtection="1">
      <alignment horizontal="center" wrapText="1"/>
      <protection/>
    </xf>
    <xf numFmtId="172" fontId="20" fillId="24" borderId="82" xfId="0" applyNumberFormat="1" applyFont="1" applyFill="1" applyBorder="1" applyAlignment="1" applyProtection="1">
      <alignment horizontal="center" wrapText="1"/>
      <protection locked="0"/>
    </xf>
    <xf numFmtId="172" fontId="20" fillId="3" borderId="82" xfId="0" applyNumberFormat="1" applyFont="1" applyFill="1" applyBorder="1" applyAlignment="1" applyProtection="1">
      <alignment horizontal="center" wrapText="1"/>
      <protection locked="0"/>
    </xf>
    <xf numFmtId="172" fontId="20" fillId="8" borderId="82" xfId="0" applyNumberFormat="1" applyFont="1" applyFill="1" applyBorder="1" applyAlignment="1" applyProtection="1">
      <alignment horizontal="center" wrapText="1"/>
      <protection locked="0"/>
    </xf>
    <xf numFmtId="43" fontId="83" fillId="24" borderId="75" xfId="0" applyNumberFormat="1" applyFont="1" applyFill="1" applyBorder="1" applyAlignment="1" applyProtection="1">
      <alignment horizontal="center" wrapText="1"/>
      <protection locked="0"/>
    </xf>
    <xf numFmtId="43" fontId="83" fillId="0" borderId="65" xfId="0" applyNumberFormat="1" applyFont="1" applyFill="1" applyBorder="1" applyAlignment="1" applyProtection="1">
      <alignment horizontal="right" wrapText="1"/>
      <protection/>
    </xf>
    <xf numFmtId="43" fontId="83" fillId="0" borderId="74" xfId="0" applyNumberFormat="1" applyFont="1" applyFill="1" applyBorder="1" applyAlignment="1" applyProtection="1">
      <alignment horizontal="center" wrapText="1"/>
      <protection/>
    </xf>
    <xf numFmtId="43" fontId="83" fillId="22" borderId="75" xfId="0" applyNumberFormat="1" applyFont="1" applyFill="1" applyBorder="1" applyAlignment="1" applyProtection="1">
      <alignment horizontal="right" wrapText="1"/>
      <protection locked="0"/>
    </xf>
    <xf numFmtId="43" fontId="83" fillId="22" borderId="91" xfId="0" applyNumberFormat="1" applyFont="1" applyFill="1" applyBorder="1" applyAlignment="1" applyProtection="1">
      <alignment horizontal="right" wrapText="1"/>
      <protection locked="0"/>
    </xf>
    <xf numFmtId="4" fontId="83" fillId="22" borderId="91" xfId="0" applyNumberFormat="1" applyFont="1" applyFill="1" applyBorder="1" applyAlignment="1" applyProtection="1">
      <alignment horizontal="right" wrapText="1"/>
      <protection locked="0"/>
    </xf>
    <xf numFmtId="4" fontId="21" fillId="22" borderId="91" xfId="0" applyNumberFormat="1" applyFont="1" applyFill="1" applyBorder="1" applyAlignment="1" applyProtection="1">
      <alignment horizontal="right" wrapText="1"/>
      <protection locked="0"/>
    </xf>
    <xf numFmtId="43" fontId="21" fillId="0" borderId="65" xfId="0" applyNumberFormat="1" applyFont="1" applyFill="1" applyBorder="1" applyAlignment="1" applyProtection="1">
      <alignment horizontal="center" wrapText="1"/>
      <protection/>
    </xf>
    <xf numFmtId="43" fontId="83" fillId="0" borderId="65" xfId="0" applyNumberFormat="1" applyFont="1" applyFill="1" applyBorder="1" applyAlignment="1" applyProtection="1">
      <alignment horizontal="right" wrapText="1"/>
      <protection locked="0"/>
    </xf>
    <xf numFmtId="4" fontId="83" fillId="31" borderId="92" xfId="0" applyNumberFormat="1" applyFont="1" applyFill="1" applyBorder="1" applyAlignment="1" applyProtection="1">
      <alignment horizontal="center" wrapText="1"/>
      <protection/>
    </xf>
    <xf numFmtId="43" fontId="83" fillId="31" borderId="65" xfId="0" applyNumberFormat="1" applyFont="1" applyFill="1" applyBorder="1" applyAlignment="1" applyProtection="1">
      <alignment horizontal="center" wrapText="1"/>
      <protection locked="0"/>
    </xf>
    <xf numFmtId="43" fontId="83" fillId="12" borderId="92" xfId="0" applyNumberFormat="1" applyFont="1" applyFill="1" applyBorder="1" applyAlignment="1" applyProtection="1">
      <alignment horizontal="right" wrapText="1"/>
      <protection/>
    </xf>
    <xf numFmtId="43" fontId="83" fillId="12" borderId="65" xfId="0" applyNumberFormat="1" applyFont="1" applyFill="1" applyBorder="1" applyAlignment="1" applyProtection="1">
      <alignment horizontal="center" wrapText="1"/>
      <protection locked="0"/>
    </xf>
    <xf numFmtId="43" fontId="20" fillId="0" borderId="74" xfId="0" applyNumberFormat="1" applyFont="1" applyFill="1" applyBorder="1" applyAlignment="1" applyProtection="1">
      <alignment horizontal="center" wrapText="1"/>
      <protection/>
    </xf>
    <xf numFmtId="0" fontId="20" fillId="0" borderId="93" xfId="0" applyFont="1" applyFill="1" applyBorder="1" applyAlignment="1">
      <alignment wrapText="1"/>
    </xf>
    <xf numFmtId="0" fontId="20" fillId="0" borderId="29" xfId="0" applyFont="1" applyBorder="1" applyAlignment="1" applyProtection="1">
      <alignment horizontal="center" wrapText="1"/>
      <protection/>
    </xf>
    <xf numFmtId="4" fontId="83" fillId="0" borderId="29" xfId="0" applyNumberFormat="1" applyFont="1" applyFill="1" applyBorder="1" applyAlignment="1" applyProtection="1">
      <alignment horizontal="center" wrapText="1"/>
      <protection locked="0"/>
    </xf>
    <xf numFmtId="43" fontId="83" fillId="24" borderId="29" xfId="0" applyNumberFormat="1" applyFont="1" applyFill="1" applyBorder="1" applyAlignment="1" applyProtection="1">
      <alignment wrapText="1"/>
      <protection locked="0"/>
    </xf>
    <xf numFmtId="43" fontId="21" fillId="0" borderId="29" xfId="0" applyNumberFormat="1" applyFont="1" applyFill="1" applyBorder="1" applyAlignment="1" applyProtection="1">
      <alignment horizontal="center" wrapText="1"/>
      <protection/>
    </xf>
    <xf numFmtId="43" fontId="83" fillId="0" borderId="29" xfId="0" applyNumberFormat="1" applyFont="1" applyFill="1" applyBorder="1" applyAlignment="1" applyProtection="1">
      <alignment horizontal="center" wrapText="1"/>
      <protection/>
    </xf>
    <xf numFmtId="43" fontId="83" fillId="0" borderId="29" xfId="0" applyNumberFormat="1" applyFont="1" applyFill="1" applyBorder="1" applyAlignment="1" applyProtection="1">
      <alignment horizontal="right" wrapText="1"/>
      <protection locked="0"/>
    </xf>
    <xf numFmtId="43" fontId="21" fillId="0" borderId="29" xfId="0" applyNumberFormat="1" applyFont="1" applyFill="1" applyBorder="1" applyAlignment="1" applyProtection="1">
      <alignment horizontal="right" wrapText="1"/>
      <protection/>
    </xf>
    <xf numFmtId="0" fontId="20" fillId="0" borderId="29" xfId="0" applyFont="1" applyFill="1" applyBorder="1" applyAlignment="1">
      <alignment wrapText="1"/>
    </xf>
    <xf numFmtId="4" fontId="83" fillId="0" borderId="65" xfId="0" applyNumberFormat="1" applyFont="1" applyFill="1" applyBorder="1" applyAlignment="1" applyProtection="1">
      <alignment horizontal="center" wrapText="1"/>
      <protection locked="0"/>
    </xf>
    <xf numFmtId="4" fontId="83" fillId="3" borderId="65" xfId="0" applyNumberFormat="1" applyFont="1" applyFill="1" applyBorder="1" applyAlignment="1" applyProtection="1">
      <alignment horizontal="center" wrapText="1"/>
      <protection locked="0"/>
    </xf>
    <xf numFmtId="4" fontId="83" fillId="8" borderId="74" xfId="0" applyNumberFormat="1" applyFont="1" applyFill="1" applyBorder="1" applyAlignment="1" applyProtection="1">
      <alignment horizontal="center" wrapText="1"/>
      <protection locked="0"/>
    </xf>
    <xf numFmtId="43" fontId="21" fillId="22" borderId="91" xfId="0" applyNumberFormat="1" applyFont="1" applyFill="1" applyBorder="1" applyAlignment="1" applyProtection="1">
      <alignment horizontal="right" wrapText="1"/>
      <protection locked="0"/>
    </xf>
    <xf numFmtId="43" fontId="83" fillId="12" borderId="65" xfId="0" applyNumberFormat="1" applyFont="1" applyFill="1" applyBorder="1" applyAlignment="1" applyProtection="1">
      <alignment horizontal="right" wrapText="1"/>
      <protection/>
    </xf>
    <xf numFmtId="0" fontId="20" fillId="0" borderId="76" xfId="0" applyFont="1" applyFill="1" applyBorder="1" applyAlignment="1">
      <alignment wrapText="1"/>
    </xf>
    <xf numFmtId="0" fontId="20" fillId="0" borderId="66" xfId="0" applyNumberFormat="1" applyFont="1" applyBorder="1" applyAlignment="1" applyProtection="1">
      <alignment horizontal="center" wrapText="1"/>
      <protection/>
    </xf>
    <xf numFmtId="0" fontId="83" fillId="0" borderId="26" xfId="0" applyFont="1" applyBorder="1" applyAlignment="1" applyProtection="1">
      <alignment wrapText="1"/>
      <protection/>
    </xf>
    <xf numFmtId="4" fontId="83" fillId="0" borderId="26" xfId="0" applyNumberFormat="1" applyFont="1" applyFill="1" applyBorder="1" applyAlignment="1" applyProtection="1">
      <alignment horizontal="center" wrapText="1"/>
      <protection locked="0"/>
    </xf>
    <xf numFmtId="4" fontId="83" fillId="3" borderId="26" xfId="0" applyNumberFormat="1" applyFont="1" applyFill="1" applyBorder="1" applyAlignment="1" applyProtection="1">
      <alignment horizontal="center" wrapText="1"/>
      <protection locked="0"/>
    </xf>
    <xf numFmtId="4" fontId="83" fillId="8" borderId="27" xfId="0" applyNumberFormat="1" applyFont="1" applyFill="1" applyBorder="1" applyAlignment="1" applyProtection="1">
      <alignment horizontal="center" wrapText="1"/>
      <protection locked="0"/>
    </xf>
    <xf numFmtId="4" fontId="83" fillId="0" borderId="47" xfId="0" applyNumberFormat="1" applyFont="1" applyFill="1" applyBorder="1" applyAlignment="1" applyProtection="1">
      <alignment horizontal="center" wrapText="1"/>
      <protection locked="0"/>
    </xf>
    <xf numFmtId="43" fontId="21" fillId="3" borderId="28" xfId="0" applyNumberFormat="1" applyFont="1" applyFill="1" applyBorder="1" applyAlignment="1" applyProtection="1">
      <alignment horizontal="center" wrapText="1"/>
      <protection/>
    </xf>
    <xf numFmtId="4" fontId="83" fillId="0" borderId="49" xfId="0" applyNumberFormat="1" applyFont="1" applyFill="1" applyBorder="1" applyAlignment="1" applyProtection="1">
      <alignment horizontal="center" wrapText="1"/>
      <protection locked="0"/>
    </xf>
    <xf numFmtId="4" fontId="83" fillId="22" borderId="47" xfId="0" applyNumberFormat="1" applyFont="1" applyFill="1" applyBorder="1" applyAlignment="1" applyProtection="1">
      <alignment horizontal="center" wrapText="1"/>
      <protection locked="0"/>
    </xf>
    <xf numFmtId="4" fontId="21" fillId="22" borderId="80" xfId="0" applyNumberFormat="1" applyFont="1" applyFill="1" applyBorder="1" applyAlignment="1" applyProtection="1">
      <alignment horizontal="center" wrapText="1"/>
      <protection locked="0"/>
    </xf>
    <xf numFmtId="43" fontId="21" fillId="0" borderId="26" xfId="0" applyNumberFormat="1" applyFont="1" applyFill="1" applyBorder="1" applyAlignment="1" applyProtection="1">
      <alignment horizontal="center" wrapText="1"/>
      <protection/>
    </xf>
    <xf numFmtId="4" fontId="83" fillId="31" borderId="57" xfId="0" applyNumberFormat="1" applyFont="1" applyFill="1" applyBorder="1" applyAlignment="1" applyProtection="1">
      <alignment horizontal="center" wrapText="1"/>
      <protection locked="0"/>
    </xf>
    <xf numFmtId="4" fontId="83" fillId="12" borderId="57" xfId="0" applyNumberFormat="1" applyFont="1" applyFill="1" applyBorder="1" applyAlignment="1" applyProtection="1">
      <alignment horizontal="center" wrapText="1"/>
      <protection locked="0"/>
    </xf>
    <xf numFmtId="0" fontId="20" fillId="0" borderId="44" xfId="0" applyNumberFormat="1" applyFont="1" applyBorder="1" applyAlignment="1" applyProtection="1">
      <alignment wrapText="1"/>
      <protection/>
    </xf>
    <xf numFmtId="0" fontId="20" fillId="0" borderId="15" xfId="0" applyFont="1" applyBorder="1" applyAlignment="1" applyProtection="1">
      <alignment horizontal="center" wrapText="1"/>
      <protection/>
    </xf>
    <xf numFmtId="4" fontId="83" fillId="3" borderId="15" xfId="0" applyNumberFormat="1" applyFont="1" applyFill="1" applyBorder="1" applyAlignment="1" applyProtection="1">
      <alignment horizontal="center" wrapText="1"/>
      <protection locked="0"/>
    </xf>
    <xf numFmtId="4" fontId="83" fillId="0" borderId="15" xfId="0" applyNumberFormat="1" applyFont="1" applyFill="1" applyBorder="1" applyAlignment="1" applyProtection="1">
      <alignment horizontal="center" wrapText="1"/>
      <protection locked="0"/>
    </xf>
    <xf numFmtId="4" fontId="83" fillId="8" borderId="21" xfId="0" applyNumberFormat="1" applyFont="1" applyFill="1" applyBorder="1" applyAlignment="1" applyProtection="1">
      <alignment horizontal="center" wrapText="1"/>
      <protection locked="0"/>
    </xf>
    <xf numFmtId="4" fontId="83" fillId="24" borderId="85" xfId="0" applyNumberFormat="1" applyFont="1" applyFill="1" applyBorder="1" applyAlignment="1" applyProtection="1">
      <alignment horizontal="center" wrapText="1"/>
      <protection locked="0"/>
    </xf>
    <xf numFmtId="4" fontId="83" fillId="24" borderId="40" xfId="0" applyNumberFormat="1" applyFont="1" applyFill="1" applyBorder="1" applyAlignment="1" applyProtection="1">
      <alignment horizontal="center" wrapText="1"/>
      <protection locked="0"/>
    </xf>
    <xf numFmtId="4" fontId="83" fillId="24" borderId="63" xfId="0" applyNumberFormat="1" applyFont="1" applyFill="1" applyBorder="1" applyAlignment="1" applyProtection="1">
      <alignment horizontal="center" wrapText="1"/>
      <protection locked="0"/>
    </xf>
    <xf numFmtId="4" fontId="83" fillId="22" borderId="61" xfId="0" applyNumberFormat="1" applyFont="1" applyFill="1" applyBorder="1" applyAlignment="1" applyProtection="1">
      <alignment horizontal="center" wrapText="1"/>
      <protection locked="0"/>
    </xf>
    <xf numFmtId="4" fontId="21" fillId="22" borderId="64" xfId="0" applyNumberFormat="1" applyFont="1" applyFill="1" applyBorder="1" applyAlignment="1" applyProtection="1">
      <alignment horizontal="center" wrapText="1"/>
      <protection locked="0"/>
    </xf>
    <xf numFmtId="43" fontId="83" fillId="31" borderId="15" xfId="0" applyNumberFormat="1" applyFont="1" applyFill="1" applyBorder="1" applyAlignment="1" applyProtection="1">
      <alignment horizontal="right" wrapText="1"/>
      <protection/>
    </xf>
    <xf numFmtId="43" fontId="83" fillId="12" borderId="15" xfId="0" applyNumberFormat="1" applyFont="1" applyFill="1" applyBorder="1" applyAlignment="1" applyProtection="1">
      <alignment horizontal="right" wrapText="1"/>
      <protection/>
    </xf>
    <xf numFmtId="0" fontId="20" fillId="0" borderId="87" xfId="0" applyFont="1" applyFill="1" applyBorder="1" applyAlignment="1">
      <alignment wrapText="1"/>
    </xf>
    <xf numFmtId="4" fontId="20" fillId="0" borderId="15" xfId="0" applyNumberFormat="1" applyFont="1" applyFill="1" applyBorder="1" applyAlignment="1" applyProtection="1">
      <alignment horizontal="center" wrapText="1"/>
      <protection locked="0"/>
    </xf>
    <xf numFmtId="4" fontId="20" fillId="8" borderId="21" xfId="0" applyNumberFormat="1" applyFont="1" applyFill="1" applyBorder="1" applyAlignment="1" applyProtection="1">
      <alignment horizontal="center" wrapText="1"/>
      <protection locked="0"/>
    </xf>
    <xf numFmtId="4" fontId="20" fillId="0" borderId="61" xfId="0" applyNumberFormat="1" applyFont="1" applyFill="1" applyBorder="1" applyAlignment="1" applyProtection="1">
      <alignment horizontal="center" wrapText="1"/>
      <protection locked="0"/>
    </xf>
    <xf numFmtId="4" fontId="20" fillId="0" borderId="79" xfId="0" applyNumberFormat="1" applyFont="1" applyFill="1" applyBorder="1" applyAlignment="1" applyProtection="1">
      <alignment horizontal="center" wrapText="1"/>
      <protection locked="0"/>
    </xf>
    <xf numFmtId="4" fontId="20" fillId="22" borderId="61" xfId="0" applyNumberFormat="1" applyFont="1" applyFill="1" applyBorder="1" applyAlignment="1" applyProtection="1">
      <alignment horizontal="center" wrapText="1"/>
      <protection locked="0"/>
    </xf>
    <xf numFmtId="4" fontId="20" fillId="0" borderId="24" xfId="0" applyNumberFormat="1" applyFont="1" applyFill="1" applyBorder="1" applyAlignment="1" applyProtection="1">
      <alignment horizontal="center" wrapText="1"/>
      <protection locked="0"/>
    </xf>
    <xf numFmtId="4" fontId="20" fillId="3" borderId="24" xfId="0" applyNumberFormat="1" applyFont="1" applyFill="1" applyBorder="1" applyAlignment="1" applyProtection="1">
      <alignment horizontal="center" wrapText="1"/>
      <protection locked="0"/>
    </xf>
    <xf numFmtId="4" fontId="20" fillId="0" borderId="71" xfId="0" applyNumberFormat="1" applyFont="1" applyFill="1" applyBorder="1" applyAlignment="1" applyProtection="1">
      <alignment horizontal="center" wrapText="1"/>
      <protection locked="0"/>
    </xf>
    <xf numFmtId="4" fontId="20" fillId="0" borderId="42" xfId="0" applyNumberFormat="1" applyFont="1" applyFill="1" applyBorder="1" applyAlignment="1" applyProtection="1">
      <alignment horizontal="center" wrapText="1"/>
      <protection locked="0"/>
    </xf>
    <xf numFmtId="4" fontId="20" fillId="22" borderId="71" xfId="0" applyNumberFormat="1" applyFont="1" applyFill="1" applyBorder="1" applyAlignment="1" applyProtection="1">
      <alignment horizontal="center" wrapText="1"/>
      <protection locked="0"/>
    </xf>
    <xf numFmtId="4" fontId="21" fillId="22" borderId="69" xfId="0" applyNumberFormat="1" applyFont="1" applyFill="1" applyBorder="1" applyAlignment="1" applyProtection="1">
      <alignment horizontal="center" wrapText="1"/>
      <protection locked="0"/>
    </xf>
    <xf numFmtId="4" fontId="20" fillId="31" borderId="24" xfId="0" applyNumberFormat="1" applyFont="1" applyFill="1" applyBorder="1" applyAlignment="1" applyProtection="1">
      <alignment horizontal="center" wrapText="1"/>
      <protection locked="0"/>
    </xf>
    <xf numFmtId="4" fontId="20" fillId="12" borderId="24" xfId="0" applyNumberFormat="1" applyFont="1" applyFill="1" applyBorder="1" applyAlignment="1" applyProtection="1">
      <alignment horizontal="center" wrapText="1"/>
      <protection locked="0"/>
    </xf>
    <xf numFmtId="0" fontId="21" fillId="0" borderId="53" xfId="0" applyFont="1" applyBorder="1" applyAlignment="1" applyProtection="1">
      <alignment wrapText="1"/>
      <protection/>
    </xf>
    <xf numFmtId="0" fontId="20" fillId="0" borderId="52" xfId="0" applyFont="1" applyBorder="1" applyAlignment="1" applyProtection="1">
      <alignment horizontal="center" wrapText="1"/>
      <protection/>
    </xf>
    <xf numFmtId="43" fontId="21" fillId="3" borderId="53" xfId="0" applyNumberFormat="1" applyFont="1" applyFill="1" applyBorder="1" applyAlignment="1" applyProtection="1">
      <alignment horizontal="center" wrapText="1"/>
      <protection/>
    </xf>
    <xf numFmtId="171" fontId="21" fillId="8" borderId="52" xfId="0" applyNumberFormat="1" applyFont="1" applyFill="1" applyBorder="1" applyAlignment="1" applyProtection="1">
      <alignment horizontal="center" wrapText="1"/>
      <protection/>
    </xf>
    <xf numFmtId="43" fontId="21" fillId="0" borderId="54" xfId="0" applyNumberFormat="1" applyFont="1" applyFill="1" applyBorder="1" applyAlignment="1" applyProtection="1">
      <alignment horizontal="center" wrapText="1"/>
      <protection/>
    </xf>
    <xf numFmtId="43" fontId="21" fillId="3" borderId="41" xfId="0" applyNumberFormat="1" applyFont="1" applyFill="1" applyBorder="1" applyAlignment="1" applyProtection="1">
      <alignment horizontal="center" wrapText="1"/>
      <protection/>
    </xf>
    <xf numFmtId="43" fontId="21" fillId="0" borderId="81" xfId="0" applyNumberFormat="1" applyFont="1" applyFill="1" applyBorder="1" applyAlignment="1" applyProtection="1">
      <alignment horizontal="center" wrapText="1"/>
      <protection/>
    </xf>
    <xf numFmtId="43" fontId="81" fillId="22" borderId="54" xfId="0" applyNumberFormat="1" applyFont="1" applyFill="1" applyBorder="1" applyAlignment="1" applyProtection="1">
      <alignment horizontal="center" wrapText="1"/>
      <protection/>
    </xf>
    <xf numFmtId="171" fontId="81" fillId="22" borderId="54" xfId="0" applyNumberFormat="1" applyFont="1" applyFill="1" applyBorder="1" applyAlignment="1" applyProtection="1">
      <alignment horizontal="center" wrapText="1"/>
      <protection/>
    </xf>
    <xf numFmtId="171" fontId="21" fillId="22" borderId="88" xfId="0" applyNumberFormat="1" applyFont="1" applyFill="1" applyBorder="1" applyAlignment="1" applyProtection="1">
      <alignment horizontal="center" wrapText="1"/>
      <protection/>
    </xf>
    <xf numFmtId="43" fontId="21" fillId="31" borderId="53" xfId="0" applyNumberFormat="1" applyFont="1" applyFill="1" applyBorder="1" applyAlignment="1" applyProtection="1">
      <alignment horizontal="center" wrapText="1"/>
      <protection/>
    </xf>
    <xf numFmtId="43" fontId="21" fillId="12" borderId="53" xfId="0" applyNumberFormat="1" applyFont="1" applyFill="1" applyBorder="1" applyAlignment="1" applyProtection="1">
      <alignment horizontal="center" wrapText="1"/>
      <protection/>
    </xf>
    <xf numFmtId="0" fontId="21" fillId="0" borderId="0" xfId="0" applyFont="1" applyBorder="1" applyAlignment="1" applyProtection="1">
      <alignment wrapText="1"/>
      <protection/>
    </xf>
    <xf numFmtId="0" fontId="20" fillId="0" borderId="0" xfId="0" applyFont="1" applyBorder="1" applyAlignment="1" applyProtection="1">
      <alignment horizontal="center" wrapText="1"/>
      <protection/>
    </xf>
    <xf numFmtId="43" fontId="83" fillId="0" borderId="0" xfId="0" applyNumberFormat="1" applyFont="1" applyFill="1" applyBorder="1" applyAlignment="1" applyProtection="1">
      <alignment horizontal="right" wrapText="1"/>
      <protection/>
    </xf>
    <xf numFmtId="43" fontId="21" fillId="0" borderId="0" xfId="0" applyNumberFormat="1" applyFont="1" applyFill="1" applyBorder="1" applyAlignment="1" applyProtection="1">
      <alignment horizontal="right" wrapText="1"/>
      <protection/>
    </xf>
    <xf numFmtId="0" fontId="20" fillId="0" borderId="0" xfId="0" applyFont="1" applyBorder="1" applyAlignment="1">
      <alignment wrapText="1"/>
    </xf>
    <xf numFmtId="0" fontId="20" fillId="0" borderId="0" xfId="0" applyFont="1" applyAlignment="1">
      <alignment wrapText="1"/>
    </xf>
    <xf numFmtId="0" fontId="83" fillId="0" borderId="0" xfId="0" applyFont="1" applyAlignment="1">
      <alignment wrapText="1"/>
    </xf>
    <xf numFmtId="0" fontId="83" fillId="0" borderId="21" xfId="0" applyFont="1" applyBorder="1" applyAlignment="1" applyProtection="1">
      <alignment horizontal="center" wrapText="1"/>
      <protection/>
    </xf>
    <xf numFmtId="0" fontId="83" fillId="0" borderId="22" xfId="0" applyFont="1" applyBorder="1" applyAlignment="1" applyProtection="1">
      <alignment horizontal="center" wrapText="1"/>
      <protection/>
    </xf>
    <xf numFmtId="0" fontId="83" fillId="0" borderId="33" xfId="0" applyFont="1" applyBorder="1" applyAlignment="1" applyProtection="1">
      <alignment horizontal="center" wrapText="1"/>
      <protection/>
    </xf>
    <xf numFmtId="43" fontId="83" fillId="0" borderId="15" xfId="0" applyNumberFormat="1" applyFont="1" applyFill="1" applyBorder="1" applyAlignment="1" applyProtection="1">
      <alignment horizontal="center" wrapText="1"/>
      <protection/>
    </xf>
    <xf numFmtId="4" fontId="83" fillId="0" borderId="15" xfId="0" applyNumberFormat="1" applyFont="1" applyFill="1" applyBorder="1" applyAlignment="1">
      <alignment horizontal="center" wrapText="1"/>
    </xf>
    <xf numFmtId="43" fontId="83" fillId="0" borderId="15" xfId="0" applyNumberFormat="1" applyFont="1" applyFill="1" applyBorder="1" applyAlignment="1" applyProtection="1">
      <alignment horizontal="right" wrapText="1"/>
      <protection/>
    </xf>
    <xf numFmtId="2" fontId="88" fillId="0" borderId="0" xfId="0" applyNumberFormat="1" applyFont="1" applyAlignment="1">
      <alignment horizontal="center" wrapText="1"/>
    </xf>
    <xf numFmtId="2" fontId="88" fillId="0" borderId="0" xfId="0" applyNumberFormat="1" applyFont="1" applyAlignment="1">
      <alignment wrapText="1"/>
    </xf>
  </cellXfs>
  <cellStyles count="251">
    <cellStyle name="Normal" xfId="0"/>
    <cellStyle name="%" xfId="15"/>
    <cellStyle name="%_Inputs" xfId="16"/>
    <cellStyle name="%_Inputs (const)" xfId="17"/>
    <cellStyle name="%_Inputs Co" xfId="18"/>
    <cellStyle name="_Model_RAB Мой" xfId="19"/>
    <cellStyle name="_Model_RAB_MRSK_svod" xfId="20"/>
    <cellStyle name="_выручка по присоединениям2" xfId="21"/>
    <cellStyle name="_Исходные данные для модели" xfId="22"/>
    <cellStyle name="_МОДЕЛЬ_1 (2)" xfId="23"/>
    <cellStyle name="_НВВ 2009 постатейно свод по филиалам_09_02_09" xfId="24"/>
    <cellStyle name="_НВВ 2009 постатейно свод по филиалам_для Валентина" xfId="25"/>
    <cellStyle name="_Омск" xfId="26"/>
    <cellStyle name="_пр 5 тариф RAB" xfId="27"/>
    <cellStyle name="_Предожение _ДБП_2009 г ( согласованные БП)  (2)" xfId="28"/>
    <cellStyle name="_Приложение МТС-3-КС" xfId="29"/>
    <cellStyle name="_Приложение-МТС--2-1" xfId="30"/>
    <cellStyle name="_Расчет RAB_22072008" xfId="31"/>
    <cellStyle name="_Расчет RAB_Лен и МОЭСК_с 2010 года_14.04.2009_со сглаж_version 3.0_без ФСК" xfId="32"/>
    <cellStyle name="_Свод по ИПР (2)" xfId="33"/>
    <cellStyle name="_таблицы для расчетов28-04-08_2006-2009_прибыль корр_по ИА" xfId="34"/>
    <cellStyle name="_таблицы для расчетов28-04-08_2006-2009с ИА" xfId="35"/>
    <cellStyle name="_Форма 6  РТК.xls(отчет по Адр пр. ЛО)" xfId="36"/>
    <cellStyle name="_Формат разбивки по МРСК_РСК" xfId="37"/>
    <cellStyle name="_Формат_для Согласования" xfId="38"/>
    <cellStyle name="’ћѓћ‚›‰" xfId="39"/>
    <cellStyle name="”ќђќ‘ћ‚›‰" xfId="40"/>
    <cellStyle name="”љ‘ђћ‚ђќќ›‰" xfId="41"/>
    <cellStyle name="„…ќ…†ќ›‰" xfId="42"/>
    <cellStyle name="‡ђѓћ‹ћ‚ћљ1" xfId="43"/>
    <cellStyle name="‡ђѓћ‹ћ‚ћљ2" xfId="44"/>
    <cellStyle name="20% - Accent1" xfId="45"/>
    <cellStyle name="20% - Accent2" xfId="46"/>
    <cellStyle name="20% - Accent3" xfId="47"/>
    <cellStyle name="20% - Accent4" xfId="48"/>
    <cellStyle name="20% - Accent5" xfId="49"/>
    <cellStyle name="20% - Accent6" xfId="50"/>
    <cellStyle name="20% - Акцент1" xfId="51"/>
    <cellStyle name="20% - Акцент2" xfId="52"/>
    <cellStyle name="20% - Акцент3" xfId="53"/>
    <cellStyle name="20% - Акцент4" xfId="54"/>
    <cellStyle name="20% - Акцент5" xfId="55"/>
    <cellStyle name="20% - Акцент6" xfId="56"/>
    <cellStyle name="40% - Accent1" xfId="57"/>
    <cellStyle name="40% - Accent2" xfId="58"/>
    <cellStyle name="40% - Accent3" xfId="59"/>
    <cellStyle name="40% - Accent4" xfId="60"/>
    <cellStyle name="40% - Accent5" xfId="61"/>
    <cellStyle name="40% - Accent6" xfId="62"/>
    <cellStyle name="40% - Акцент1" xfId="63"/>
    <cellStyle name="40% - Акцент2" xfId="64"/>
    <cellStyle name="40% - Акцент3" xfId="65"/>
    <cellStyle name="40% - Акцент4" xfId="66"/>
    <cellStyle name="40% - Акцент5" xfId="67"/>
    <cellStyle name="40% - Акцент6" xfId="68"/>
    <cellStyle name="60% - Accent1" xfId="69"/>
    <cellStyle name="60% - Accent2" xfId="70"/>
    <cellStyle name="60% - Accent3" xfId="71"/>
    <cellStyle name="60% - Accent4" xfId="72"/>
    <cellStyle name="60% - Accent5" xfId="73"/>
    <cellStyle name="60% - Accent6" xfId="74"/>
    <cellStyle name="60% - Акцент1" xfId="75"/>
    <cellStyle name="60% - Акцент2" xfId="76"/>
    <cellStyle name="60% - Акцент3" xfId="77"/>
    <cellStyle name="60% - Акцент4" xfId="78"/>
    <cellStyle name="60% - Акцент5" xfId="79"/>
    <cellStyle name="60% - Акцент6" xfId="80"/>
    <cellStyle name="Accent1" xfId="81"/>
    <cellStyle name="Accent2" xfId="82"/>
    <cellStyle name="Accent3" xfId="83"/>
    <cellStyle name="Accent4" xfId="84"/>
    <cellStyle name="Accent5" xfId="85"/>
    <cellStyle name="Accent6" xfId="86"/>
    <cellStyle name="Ăčďĺđńńűëęŕ" xfId="87"/>
    <cellStyle name="Áĺççŕůčňíűé" xfId="88"/>
    <cellStyle name="Äĺíĺćíűé [0]_(ňŕá 3č)" xfId="89"/>
    <cellStyle name="Äĺíĺćíűé_(ňŕá 3č)" xfId="90"/>
    <cellStyle name="Bad" xfId="91"/>
    <cellStyle name="Calculation" xfId="92"/>
    <cellStyle name="Check Cell" xfId="93"/>
    <cellStyle name="Comma [0]_laroux" xfId="94"/>
    <cellStyle name="Comma_laroux" xfId="95"/>
    <cellStyle name="Comma0" xfId="96"/>
    <cellStyle name="Çŕůčňíűé" xfId="97"/>
    <cellStyle name="Currency [0]" xfId="98"/>
    <cellStyle name="Currency_laroux" xfId="99"/>
    <cellStyle name="Currency0" xfId="100"/>
    <cellStyle name="Date" xfId="101"/>
    <cellStyle name="Dates" xfId="102"/>
    <cellStyle name="E-mail" xfId="103"/>
    <cellStyle name="Euro" xfId="104"/>
    <cellStyle name="Explanatory Text" xfId="105"/>
    <cellStyle name="Fixed" xfId="106"/>
    <cellStyle name="Good" xfId="107"/>
    <cellStyle name="Heading" xfId="108"/>
    <cellStyle name="Heading 1" xfId="109"/>
    <cellStyle name="Heading 2" xfId="110"/>
    <cellStyle name="Heading 3" xfId="111"/>
    <cellStyle name="Heading 4" xfId="112"/>
    <cellStyle name="Heading2" xfId="113"/>
    <cellStyle name="Îáű÷íűé__FES" xfId="114"/>
    <cellStyle name="Îňęđűâŕâřŕ˙ń˙ ăčďĺđńńűëęŕ" xfId="115"/>
    <cellStyle name="Input" xfId="116"/>
    <cellStyle name="Inputs" xfId="117"/>
    <cellStyle name="Inputs (const)" xfId="118"/>
    <cellStyle name="Inputs Co" xfId="119"/>
    <cellStyle name="Linked Cell" xfId="120"/>
    <cellStyle name="Neutral" xfId="121"/>
    <cellStyle name="Normal_38" xfId="122"/>
    <cellStyle name="Normal1" xfId="123"/>
    <cellStyle name="Note" xfId="124"/>
    <cellStyle name="Ôčíŕíńîâűé [0]_(ňŕá 3č)" xfId="125"/>
    <cellStyle name="Ôčíŕíńîâűé_(ňŕá 3č)" xfId="126"/>
    <cellStyle name="Output" xfId="127"/>
    <cellStyle name="Price_Body" xfId="128"/>
    <cellStyle name="S0" xfId="129"/>
    <cellStyle name="S1" xfId="130"/>
    <cellStyle name="S10" xfId="131"/>
    <cellStyle name="S11" xfId="132"/>
    <cellStyle name="S12" xfId="133"/>
    <cellStyle name="S2" xfId="134"/>
    <cellStyle name="S3" xfId="135"/>
    <cellStyle name="S4" xfId="136"/>
    <cellStyle name="S5" xfId="137"/>
    <cellStyle name="S6" xfId="138"/>
    <cellStyle name="S7" xfId="139"/>
    <cellStyle name="S8" xfId="140"/>
    <cellStyle name="S9" xfId="141"/>
    <cellStyle name="SAPBEXaggData" xfId="142"/>
    <cellStyle name="SAPBEXaggDataEmph" xfId="143"/>
    <cellStyle name="SAPBEXaggItem" xfId="144"/>
    <cellStyle name="SAPBEXaggItemX" xfId="145"/>
    <cellStyle name="SAPBEXchaText" xfId="146"/>
    <cellStyle name="SAPBEXexcBad7" xfId="147"/>
    <cellStyle name="SAPBEXexcBad8" xfId="148"/>
    <cellStyle name="SAPBEXexcBad9" xfId="149"/>
    <cellStyle name="SAPBEXexcCritical4" xfId="150"/>
    <cellStyle name="SAPBEXexcCritical5" xfId="151"/>
    <cellStyle name="SAPBEXexcCritical6" xfId="152"/>
    <cellStyle name="SAPBEXexcGood1" xfId="153"/>
    <cellStyle name="SAPBEXexcGood2" xfId="154"/>
    <cellStyle name="SAPBEXexcGood3" xfId="155"/>
    <cellStyle name="SAPBEXfilterDrill" xfId="156"/>
    <cellStyle name="SAPBEXfilterItem" xfId="157"/>
    <cellStyle name="SAPBEXfilterText" xfId="158"/>
    <cellStyle name="SAPBEXformats" xfId="159"/>
    <cellStyle name="SAPBEXheaderItem" xfId="160"/>
    <cellStyle name="SAPBEXheaderText" xfId="161"/>
    <cellStyle name="SAPBEXHLevel0" xfId="162"/>
    <cellStyle name="SAPBEXHLevel0X" xfId="163"/>
    <cellStyle name="SAPBEXHLevel1" xfId="164"/>
    <cellStyle name="SAPBEXHLevel1X" xfId="165"/>
    <cellStyle name="SAPBEXHLevel2" xfId="166"/>
    <cellStyle name="SAPBEXHLevel2X" xfId="167"/>
    <cellStyle name="SAPBEXHLevel3" xfId="168"/>
    <cellStyle name="SAPBEXHLevel3X" xfId="169"/>
    <cellStyle name="SAPBEXinputData" xfId="170"/>
    <cellStyle name="SAPBEXresData" xfId="171"/>
    <cellStyle name="SAPBEXresDataEmph" xfId="172"/>
    <cellStyle name="SAPBEXresItem" xfId="173"/>
    <cellStyle name="SAPBEXresItemX" xfId="174"/>
    <cellStyle name="SAPBEXstdData" xfId="175"/>
    <cellStyle name="SAPBEXstdDataEmph" xfId="176"/>
    <cellStyle name="SAPBEXstdItem" xfId="177"/>
    <cellStyle name="SAPBEXstdItemX" xfId="178"/>
    <cellStyle name="SAPBEXtitle" xfId="179"/>
    <cellStyle name="SAPBEXundefined" xfId="180"/>
    <cellStyle name="Table Heading" xfId="181"/>
    <cellStyle name="Title" xfId="182"/>
    <cellStyle name="Total" xfId="183"/>
    <cellStyle name="Warning Text" xfId="184"/>
    <cellStyle name="Акцент1" xfId="185"/>
    <cellStyle name="Акцент2" xfId="186"/>
    <cellStyle name="Акцент3" xfId="187"/>
    <cellStyle name="Акцент4" xfId="188"/>
    <cellStyle name="Акцент5" xfId="189"/>
    <cellStyle name="Акцент6" xfId="190"/>
    <cellStyle name="Беззащитный" xfId="191"/>
    <cellStyle name="Ввод " xfId="192"/>
    <cellStyle name="Вывод" xfId="193"/>
    <cellStyle name="Вычисление" xfId="194"/>
    <cellStyle name="Currency" xfId="195"/>
    <cellStyle name="Currency [0]" xfId="196"/>
    <cellStyle name="Заголовок" xfId="197"/>
    <cellStyle name="Заголовок 1" xfId="198"/>
    <cellStyle name="Заголовок 2" xfId="199"/>
    <cellStyle name="Заголовок 3" xfId="200"/>
    <cellStyle name="Заголовок 4" xfId="201"/>
    <cellStyle name="ЗаголовокСтолбца" xfId="202"/>
    <cellStyle name="Защитный" xfId="203"/>
    <cellStyle name="Значение" xfId="204"/>
    <cellStyle name="Зоголовок" xfId="205"/>
    <cellStyle name="Итог" xfId="206"/>
    <cellStyle name="Итого" xfId="207"/>
    <cellStyle name="Контрольная ячейка" xfId="208"/>
    <cellStyle name="Мои наименования показателей" xfId="209"/>
    <cellStyle name="Мой заголовок" xfId="210"/>
    <cellStyle name="Мой заголовок листа" xfId="211"/>
    <cellStyle name="Название" xfId="212"/>
    <cellStyle name="Нейтральный" xfId="213"/>
    <cellStyle name="Обычный 2" xfId="214"/>
    <cellStyle name="Обычный 2 2" xfId="215"/>
    <cellStyle name="Обычный 2 2 2" xfId="216"/>
    <cellStyle name="Обычный 2 2 2 2" xfId="217"/>
    <cellStyle name="Обычный 2 2 2 3" xfId="218"/>
    <cellStyle name="Обычный 2 2 3" xfId="219"/>
    <cellStyle name="Обычный 2_Расчет РЭК ОАО Метафракс 2012-2014" xfId="220"/>
    <cellStyle name="Обычный 3" xfId="221"/>
    <cellStyle name="Обычный 4" xfId="222"/>
    <cellStyle name="Обычный 4 2" xfId="223"/>
    <cellStyle name="Обычный 4_Исходные данные для модели" xfId="224"/>
    <cellStyle name="Обычный 5" xfId="225"/>
    <cellStyle name="Обычный 6" xfId="226"/>
    <cellStyle name="Обычный 7" xfId="227"/>
    <cellStyle name="Обычный 8" xfId="228"/>
    <cellStyle name="Плохой" xfId="229"/>
    <cellStyle name="По центру с переносом" xfId="230"/>
    <cellStyle name="По ширине с переносом" xfId="231"/>
    <cellStyle name="Поле ввода" xfId="232"/>
    <cellStyle name="Пояснение" xfId="233"/>
    <cellStyle name="Примечание" xfId="234"/>
    <cellStyle name="Percent" xfId="235"/>
    <cellStyle name="Процентный 2" xfId="236"/>
    <cellStyle name="Процентный 2 2" xfId="237"/>
    <cellStyle name="Процентный 2 3" xfId="238"/>
    <cellStyle name="Процентный 3" xfId="239"/>
    <cellStyle name="Связанная ячейка" xfId="240"/>
    <cellStyle name="Стиль 1" xfId="241"/>
    <cellStyle name="Стиль 1 2" xfId="242"/>
    <cellStyle name="ТЕКСТ" xfId="243"/>
    <cellStyle name="Текст предупреждения" xfId="244"/>
    <cellStyle name="Текстовый" xfId="245"/>
    <cellStyle name="Текстовый 2" xfId="246"/>
    <cellStyle name="Текстовый 3" xfId="247"/>
    <cellStyle name="Текстовый_Расчет РЭК ОАО Метафракс 2011 год" xfId="248"/>
    <cellStyle name="Тысячи [0]_22гк" xfId="249"/>
    <cellStyle name="Тысячи_22гк" xfId="250"/>
    <cellStyle name="Comma" xfId="251"/>
    <cellStyle name="Comma [0]" xfId="252"/>
    <cellStyle name="Финансовый 2" xfId="253"/>
    <cellStyle name="Финансовый 2 2" xfId="254"/>
    <cellStyle name="Финансовый 3" xfId="255"/>
    <cellStyle name="Формула" xfId="256"/>
    <cellStyle name="Формула 2" xfId="257"/>
    <cellStyle name="Формула_A РТ 2009 Рязаньэнерго" xfId="258"/>
    <cellStyle name="ФормулаВБ" xfId="259"/>
    <cellStyle name="ФормулаНаКонтроль" xfId="260"/>
    <cellStyle name="Хороший" xfId="261"/>
    <cellStyle name="Цифры по центру с десятыми" xfId="262"/>
    <cellStyle name="Џђћ–…ќ’ќ›‰" xfId="263"/>
    <cellStyle name="Шапка таблицы" xfId="2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nergo\Resource\ECONOM\IZDERSKI\IZDPL200\UGO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Local%20Settings\Temporary%20Internet%20Files\Content.Outlook\0FXG7S0G\Users\Makarov-SO\AppData\Local\Microsoft\Windows\Temporary%20Internet%20Files\Content.Outlook\3NSSV2JU\PREDEL.ELEC.2010v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Local%20Settings\Temporary%20Internet%20Files\Content.Outlook\0FXG7S0G\Documents%20and%20Settings\admin\&#1056;&#1072;&#1073;&#1086;&#1095;&#1080;&#1081;%20&#1089;&#1090;&#1086;&#1083;\&#1085;&#1086;&#1074;&#1099;&#1081;%20&#1096;&#1072;&#1073;&#1083;&#1086;&#1085;\&#1087;&#1086;&#1089;&#1083;&#1077;&#1076;&#1085;&#1103;&#1103;%20&#1074;&#1077;&#1088;&#1089;&#1080;&#1103;\PREDEL%20ELEK%202011%20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101;&#1101;"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ms\&#1060;&#1054;&#1056;&#1069;&#1052;\DOCUME~1\9335~1\LOCALS~1\Temp\bat\proverk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Admin\Local%20Settings\Temporary%20Internet%20Files\Content.Outlook\0FXG7S0G\&#1053;&#1040;&#1044;&#1070;&#1061;&#1040;\&#1058;&#1072;&#1088;&#1080;&#1092;&#1085;&#1099;&#1077;%20&#1076;&#1077;&#1083;&#1072;%202011\&#1054;&#1040;&#1054;%20&#1052;&#1077;&#1090;&#1072;&#1092;&#1088;&#1072;&#1082;&#1089;\&#1056;&#1072;&#1089;&#1095;&#1077;&#1090;%20&#1056;&#1069;&#1050;%20&#1054;&#1040;&#1054;%20&#1052;&#1077;&#1090;&#1072;&#1092;&#1088;&#1072;&#1082;&#1089;%202011%20&#1075;&#1086;&#107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ld_c\&#1052;&#1086;&#1080;%20&#1076;&#1086;&#1082;&#1091;&#1084;&#1077;&#1085;&#1090;&#1099;\&#1101;&#1083;&#1077;&#1082;&#1090;&#1088;&#1086;_2012\&#1053;&#1086;&#1074;&#1086;&#1084;&#1077;&#1090;-&#1055;&#1077;&#1088;&#1084;&#1100;_&#1047;&#1040;&#1054;\&#1069;&#1047;_&#1053;&#1086;&#1074;&#1086;&#1084;&#1077;&#1090;-&#1055;&#1077;&#1088;&#1084;&#1100;_&#1091;&#1090;&#1074;&#1077;&#1088;&#1078;&#1076;&#1077;&#1085;&#1086;_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mmginzburg\Local%20Settings\Temporary%20Internet%20Files\Content.Outlook\ZW6962D5\!!!\&#1069;&#1047;_&#1053;&#1086;&#1074;&#1086;&#1075;&#1086;&#1088;-&#1055;&#1088;&#1080;&#1082;&#1072;&#1084;&#1100;&#1077;_&#1041;&#1077;&#1088;&#1077;&#1079;&#1085;&#1080;&#1082;&#1080;_2012-2015_09.12.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Заголовок"/>
      <sheetName val="Справочники"/>
      <sheetName val="Обновление"/>
      <sheetName val="Справочник"/>
      <sheetName val="сбыт"/>
      <sheetName val="ЭСО"/>
      <sheetName val="сети"/>
      <sheetName val="Ген. не уч. ОРЭМ"/>
      <sheetName val="Баланс ээ"/>
      <sheetName val="Баланс мощности"/>
      <sheetName val="Свод"/>
      <sheetName val="топливо"/>
      <sheetName val="Титул"/>
      <sheetName val="Прил 1"/>
      <sheetName val="Прил 2"/>
      <sheetName val="Прил 3"/>
      <sheetName val="regs"/>
      <sheetName val="Регионы"/>
      <sheetName val="Лист1"/>
    </sheetNames>
    <sheetDataSet>
      <sheetData sheetId="19">
        <row r="1">
          <cell r="A1" t="str">
            <v>Выберите регион из списка…</v>
          </cell>
        </row>
        <row r="2">
          <cell r="A2" t="str">
            <v>Алтайский край</v>
          </cell>
        </row>
        <row r="3">
          <cell r="A3" t="str">
            <v>Амурская область</v>
          </cell>
        </row>
        <row r="4">
          <cell r="A4" t="str">
            <v>Архангельская область</v>
          </cell>
        </row>
        <row r="5">
          <cell r="A5" t="str">
            <v>Астраханская область</v>
          </cell>
        </row>
        <row r="6">
          <cell r="A6" t="str">
            <v>г.Байконур</v>
          </cell>
        </row>
        <row r="7">
          <cell r="A7" t="str">
            <v>Белгородская область</v>
          </cell>
        </row>
        <row r="8">
          <cell r="A8" t="str">
            <v>Брянская область</v>
          </cell>
        </row>
        <row r="9">
          <cell r="A9" t="str">
            <v>Владимирская область</v>
          </cell>
        </row>
        <row r="10">
          <cell r="A10" t="str">
            <v>Волгоградская область</v>
          </cell>
        </row>
        <row r="11">
          <cell r="A11" t="str">
            <v>Вологодская область</v>
          </cell>
        </row>
        <row r="12">
          <cell r="A12" t="str">
            <v>Воронежская область</v>
          </cell>
        </row>
        <row r="13">
          <cell r="A13" t="str">
            <v>Еврейская автономная область</v>
          </cell>
        </row>
        <row r="14">
          <cell r="A14" t="str">
            <v>Ивановская область</v>
          </cell>
        </row>
        <row r="15">
          <cell r="A15" t="str">
            <v>Иркутская область</v>
          </cell>
        </row>
        <row r="16">
          <cell r="A16" t="str">
            <v>Кабардино-Балкарская республика</v>
          </cell>
        </row>
        <row r="17">
          <cell r="A17" t="str">
            <v>Калининградская область</v>
          </cell>
        </row>
        <row r="18">
          <cell r="A18" t="str">
            <v>Калужская область</v>
          </cell>
        </row>
        <row r="19">
          <cell r="A19" t="str">
            <v>Камчатский край</v>
          </cell>
        </row>
        <row r="20">
          <cell r="A20" t="str">
            <v>Карачаево-Черкесская республика</v>
          </cell>
        </row>
        <row r="21">
          <cell r="A21" t="str">
            <v>Кемеровская область</v>
          </cell>
        </row>
        <row r="22">
          <cell r="A22" t="str">
            <v>Кировская область</v>
          </cell>
        </row>
        <row r="23">
          <cell r="A23" t="str">
            <v>Корякский автономный округ</v>
          </cell>
        </row>
        <row r="24">
          <cell r="A24" t="str">
            <v>Костромская область</v>
          </cell>
        </row>
        <row r="25">
          <cell r="A25" t="str">
            <v>Краснодарский край</v>
          </cell>
        </row>
        <row r="26">
          <cell r="A26" t="str">
            <v>Красноярский край</v>
          </cell>
        </row>
        <row r="27">
          <cell r="A27" t="str">
            <v>Курганская область</v>
          </cell>
        </row>
        <row r="28">
          <cell r="A28" t="str">
            <v>Курская область</v>
          </cell>
        </row>
        <row r="29">
          <cell r="A29" t="str">
            <v>Ленинградская область</v>
          </cell>
        </row>
        <row r="30">
          <cell r="A30" t="str">
            <v>Липецкая область</v>
          </cell>
        </row>
        <row r="31">
          <cell r="A31" t="str">
            <v>Магаданская область</v>
          </cell>
        </row>
        <row r="32">
          <cell r="A32" t="str">
            <v>г. Москва</v>
          </cell>
        </row>
        <row r="33">
          <cell r="A33" t="str">
            <v>Московская область</v>
          </cell>
        </row>
        <row r="34">
          <cell r="A34" t="str">
            <v>Мурманская область</v>
          </cell>
        </row>
        <row r="35">
          <cell r="A35" t="str">
            <v>Ненецкий автономный округ</v>
          </cell>
        </row>
        <row r="36">
          <cell r="A36" t="str">
            <v>Нижегородская область</v>
          </cell>
        </row>
        <row r="37">
          <cell r="A37" t="str">
            <v>Новгородская область</v>
          </cell>
        </row>
        <row r="38">
          <cell r="A38" t="str">
            <v>Новосибирская область</v>
          </cell>
        </row>
        <row r="39">
          <cell r="A39" t="str">
            <v>Омская область</v>
          </cell>
        </row>
        <row r="40">
          <cell r="A40" t="str">
            <v>Оренбургская область</v>
          </cell>
        </row>
        <row r="41">
          <cell r="A41" t="str">
            <v>Орловская область</v>
          </cell>
        </row>
        <row r="42">
          <cell r="A42" t="str">
            <v>Пензенская область</v>
          </cell>
        </row>
        <row r="43">
          <cell r="A43" t="str">
            <v>Пермский край</v>
          </cell>
        </row>
        <row r="44">
          <cell r="A44" t="str">
            <v>Приморский край</v>
          </cell>
        </row>
        <row r="45">
          <cell r="A45" t="str">
            <v>Псковская область</v>
          </cell>
        </row>
        <row r="46">
          <cell r="A46" t="str">
            <v>Республика Адыгея</v>
          </cell>
        </row>
        <row r="47">
          <cell r="A47" t="str">
            <v>Республика Алтай</v>
          </cell>
        </row>
        <row r="48">
          <cell r="A48" t="str">
            <v>Республика Башкортостан</v>
          </cell>
        </row>
        <row r="49">
          <cell r="A49" t="str">
            <v>Республика Бурятия</v>
          </cell>
        </row>
        <row r="50">
          <cell r="A50" t="str">
            <v>Республика Дагестан</v>
          </cell>
        </row>
        <row r="51">
          <cell r="A51" t="str">
            <v>Республика Ингушетия</v>
          </cell>
        </row>
        <row r="52">
          <cell r="A52" t="str">
            <v>Республика Калмыкия</v>
          </cell>
        </row>
        <row r="53">
          <cell r="A53" t="str">
            <v>Республика Карелия</v>
          </cell>
        </row>
        <row r="54">
          <cell r="A54" t="str">
            <v>Республика Коми</v>
          </cell>
        </row>
        <row r="55">
          <cell r="A55" t="str">
            <v>Республика Марий Эл</v>
          </cell>
        </row>
        <row r="56">
          <cell r="A56" t="str">
            <v>Республика Мордовия</v>
          </cell>
        </row>
        <row r="57">
          <cell r="A57" t="str">
            <v>Республика Саха (Якутия)</v>
          </cell>
        </row>
        <row r="58">
          <cell r="A58" t="str">
            <v>Республика Северная Осетия-Алания</v>
          </cell>
        </row>
        <row r="59">
          <cell r="A59" t="str">
            <v>Республика Татарстан</v>
          </cell>
        </row>
        <row r="60">
          <cell r="A60" t="str">
            <v>Республика Тыва</v>
          </cell>
        </row>
        <row r="61">
          <cell r="A61" t="str">
            <v>Республика Хакасия</v>
          </cell>
        </row>
        <row r="62">
          <cell r="A62" t="str">
            <v>Ростовская область</v>
          </cell>
        </row>
        <row r="63">
          <cell r="A63" t="str">
            <v>Рязанская область</v>
          </cell>
        </row>
        <row r="64">
          <cell r="A64" t="str">
            <v>Самарская область</v>
          </cell>
        </row>
        <row r="65">
          <cell r="A65" t="str">
            <v>г.Санкт-Петербург</v>
          </cell>
        </row>
        <row r="66">
          <cell r="A66" t="str">
            <v>Саратовская область</v>
          </cell>
        </row>
        <row r="67">
          <cell r="A67" t="str">
            <v>Сахалинская область</v>
          </cell>
        </row>
        <row r="68">
          <cell r="A68" t="str">
            <v>Свердловская область</v>
          </cell>
        </row>
        <row r="69">
          <cell r="A69" t="str">
            <v>Смоленская область</v>
          </cell>
        </row>
        <row r="70">
          <cell r="A70" t="str">
            <v>Ставропольский край</v>
          </cell>
        </row>
        <row r="71">
          <cell r="A71" t="str">
            <v>Тамбовская область</v>
          </cell>
        </row>
        <row r="72">
          <cell r="A72" t="str">
            <v>Тверская область</v>
          </cell>
        </row>
        <row r="73">
          <cell r="A73" t="str">
            <v>Томская область</v>
          </cell>
        </row>
        <row r="74">
          <cell r="A74" t="str">
            <v>Тульская область</v>
          </cell>
        </row>
        <row r="75">
          <cell r="A75" t="str">
            <v>Тюменская область</v>
          </cell>
        </row>
        <row r="76">
          <cell r="A76" t="str">
            <v>Удмуртская республика</v>
          </cell>
        </row>
        <row r="77">
          <cell r="A77" t="str">
            <v>Ульяновская область</v>
          </cell>
        </row>
        <row r="78">
          <cell r="A78" t="str">
            <v>Усть-Ордынский Бурятский автономный округ</v>
          </cell>
        </row>
        <row r="79">
          <cell r="A79" t="str">
            <v>Хабаровский край</v>
          </cell>
        </row>
        <row r="80">
          <cell r="A80" t="str">
            <v>Ханты-Мансийский автономный округ</v>
          </cell>
        </row>
        <row r="81">
          <cell r="A81" t="str">
            <v>Челябинская область</v>
          </cell>
        </row>
        <row r="82">
          <cell r="A82" t="str">
            <v>Чеченская республика</v>
          </cell>
        </row>
        <row r="83">
          <cell r="A83" t="str">
            <v>Забайкальский край</v>
          </cell>
        </row>
        <row r="84">
          <cell r="A84" t="str">
            <v>Чувашская республика</v>
          </cell>
        </row>
        <row r="85">
          <cell r="A85" t="str">
            <v>Чукотский автономный округ</v>
          </cell>
        </row>
        <row r="86">
          <cell r="A86" t="str">
            <v>Ямало-Ненецкий автономный округ</v>
          </cell>
        </row>
        <row r="87">
          <cell r="A87" t="str">
            <v>Ярославская область</v>
          </cell>
        </row>
        <row r="94">
          <cell r="H94" t="str">
            <v>Да</v>
          </cell>
        </row>
        <row r="95">
          <cell r="H95" t="str">
            <v>Нет</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P2.1 усл. единицы"/>
      <sheetName val="P2.2 усл. единицы"/>
      <sheetName val="Расчет НВВ общий"/>
      <sheetName val="Лист1"/>
      <sheetName val="Расчет котловых тарифов"/>
      <sheetName val="Параметры"/>
      <sheetName val="Расчет расходов RAB"/>
      <sheetName val="расчет НВВ РСК по RAB"/>
    </sheetNames>
    <sheetDataSet>
      <sheetData sheetId="2">
        <row r="2">
          <cell r="B2" t="str">
            <v>Алтайский край</v>
          </cell>
          <cell r="P2" t="str">
            <v>Филиал ОАО «МРСК Урала» - «Пермэнерго» </v>
          </cell>
        </row>
        <row r="3">
          <cell r="B3" t="str">
            <v>Амурская область</v>
          </cell>
          <cell r="P3" t="str">
            <v>ОАО "КС-Прикамье"</v>
          </cell>
        </row>
        <row r="4">
          <cell r="B4" t="str">
            <v>Архангельская область</v>
          </cell>
          <cell r="P4" t="str">
            <v>ООО "Лукойл-Энергосети"</v>
          </cell>
        </row>
        <row r="5">
          <cell r="B5" t="str">
            <v>Астраханская область</v>
          </cell>
          <cell r="P5" t="str">
            <v>Св. дирекция по энергообеспечению ОАО "РЖД"</v>
          </cell>
        </row>
        <row r="6">
          <cell r="B6" t="str">
            <v>Белгородская область</v>
          </cell>
          <cell r="P6" t="str">
            <v>ОАО "СЗМН"</v>
          </cell>
        </row>
        <row r="7">
          <cell r="B7" t="str">
            <v>Брянская область</v>
          </cell>
          <cell r="P7" t="str">
            <v>Горьковская дирекция по энергообеспечению ОАО "РЖД"</v>
          </cell>
        </row>
        <row r="8">
          <cell r="B8" t="str">
            <v>Владимирская область</v>
          </cell>
          <cell r="P8" t="str">
            <v>ООО "Центр надежности"</v>
          </cell>
        </row>
        <row r="9">
          <cell r="B9" t="str">
            <v>Волгоградская область</v>
          </cell>
          <cell r="P9" t="str">
            <v>ООО "ЭлектроТэТ"</v>
          </cell>
        </row>
        <row r="10">
          <cell r="B10" t="str">
            <v>Вологодская область</v>
          </cell>
          <cell r="P10" t="str">
            <v>ОАО "ДГКЭС"</v>
          </cell>
        </row>
        <row r="11">
          <cell r="B11" t="str">
            <v>Воронежская область</v>
          </cell>
          <cell r="P11" t="str">
            <v>МУП "ККГЭС"</v>
          </cell>
        </row>
        <row r="12">
          <cell r="B12" t="str">
            <v>г. Москва</v>
          </cell>
          <cell r="P12" t="str">
            <v>ОАО "КЭС"</v>
          </cell>
        </row>
        <row r="13">
          <cell r="B13" t="str">
            <v>г.Байконур</v>
          </cell>
          <cell r="P13" t="str">
            <v>МУП "ЧГКЭС"</v>
          </cell>
        </row>
        <row r="14">
          <cell r="B14" t="str">
            <v>г.Санкт-Петербург</v>
          </cell>
          <cell r="P14" t="str">
            <v>МУП "Электросети Звездного"</v>
          </cell>
        </row>
        <row r="15">
          <cell r="B15" t="str">
            <v>Еврейская автономная область</v>
          </cell>
          <cell r="P15" t="str">
            <v>ОАО "Сильвинит"</v>
          </cell>
        </row>
        <row r="16">
          <cell r="B16" t="str">
            <v>Забайкальский край</v>
          </cell>
          <cell r="P16" t="str">
            <v>ООО "Газпром энерго"</v>
          </cell>
        </row>
        <row r="17">
          <cell r="B17" t="str">
            <v>Ивановская область</v>
          </cell>
          <cell r="P17" t="str">
            <v>ОАО "Метафракс"</v>
          </cell>
        </row>
        <row r="18">
          <cell r="B18" t="str">
            <v>Иркутская область</v>
          </cell>
          <cell r="P18" t="str">
            <v>ОАО "Нытва"</v>
          </cell>
        </row>
        <row r="19">
          <cell r="B19" t="str">
            <v>Кабардино-Балкарская республика</v>
          </cell>
          <cell r="P19" t="str">
            <v>ООО "Фирма ВАКС"</v>
          </cell>
        </row>
        <row r="20">
          <cell r="B20" t="str">
            <v>Калининградская область</v>
          </cell>
          <cell r="P20" t="str">
            <v>ООО "ПФК"</v>
          </cell>
        </row>
        <row r="21">
          <cell r="B21" t="str">
            <v>Калужская область</v>
          </cell>
          <cell r="P21" t="str">
            <v>ООО "СМУ Камское"</v>
          </cell>
        </row>
        <row r="22">
          <cell r="B22" t="str">
            <v>Камчатский край</v>
          </cell>
          <cell r="P22" t="str">
            <v>ООО "Техсервис"</v>
          </cell>
        </row>
        <row r="23">
          <cell r="B23" t="str">
            <v>Карачаево-Черкесская республика</v>
          </cell>
          <cell r="P23" t="str">
            <v>ООО "Электротяжмаш-Привод"</v>
          </cell>
        </row>
        <row r="24">
          <cell r="B24" t="str">
            <v>Кемеровская область</v>
          </cell>
          <cell r="P24" t="str">
            <v>ОАО "ПМЦЗ"</v>
          </cell>
        </row>
        <row r="25">
          <cell r="B25" t="str">
            <v>Кировская область</v>
          </cell>
          <cell r="P25" t="str">
            <v>ФГУП "Пермские авиалинии"</v>
          </cell>
        </row>
        <row r="26">
          <cell r="B26" t="str">
            <v>Костромская область</v>
          </cell>
          <cell r="P26" t="str">
            <v>ООО "ПК Метил"</v>
          </cell>
        </row>
        <row r="27">
          <cell r="B27" t="str">
            <v>Краснодарский край</v>
          </cell>
          <cell r="P27" t="str">
            <v>ФГУП "Соликамск. завод Урал"</v>
          </cell>
        </row>
        <row r="28">
          <cell r="B28" t="str">
            <v>Красноярский край</v>
          </cell>
          <cell r="P28" t="str">
            <v>ООО "СЦ Контакт"</v>
          </cell>
        </row>
        <row r="29">
          <cell r="B29" t="str">
            <v>Курганская область</v>
          </cell>
          <cell r="P29" t="str">
            <v>ООО "Прогресс-2000"</v>
          </cell>
        </row>
        <row r="30">
          <cell r="B30" t="str">
            <v>Курская область</v>
          </cell>
          <cell r="P30" t="str">
            <v>ООО "БВЧМ"</v>
          </cell>
        </row>
        <row r="31">
          <cell r="B31" t="str">
            <v>Ленинградская область</v>
          </cell>
          <cell r="P31" t="str">
            <v>ЗАО "Машстром"</v>
          </cell>
        </row>
        <row r="32">
          <cell r="B32" t="str">
            <v>Липецкая область</v>
          </cell>
          <cell r="P32" t="str">
            <v>ИП Мызин В.В.</v>
          </cell>
        </row>
        <row r="33">
          <cell r="B33" t="str">
            <v>Магаданская область</v>
          </cell>
          <cell r="P33" t="str">
            <v>ООО "Новогор-Прикамье" (БФ)</v>
          </cell>
        </row>
        <row r="34">
          <cell r="B34" t="str">
            <v>Московская область</v>
          </cell>
          <cell r="P34" t="str">
            <v>ООО "Новогор-Прикамье"</v>
          </cell>
        </row>
        <row r="35">
          <cell r="B35" t="str">
            <v>Мурманская область</v>
          </cell>
          <cell r="P35" t="str">
            <v>ЗАО "Новомет-Пермь"</v>
          </cell>
        </row>
        <row r="36">
          <cell r="B36" t="str">
            <v>Ненецкий автономный округ</v>
          </cell>
          <cell r="P36" t="str">
            <v>ООО "Нооген"</v>
          </cell>
        </row>
        <row r="37">
          <cell r="B37" t="str">
            <v>Нижегородская область</v>
          </cell>
          <cell r="P37" t="str">
            <v>ФКП "Перм. пороховой завод"</v>
          </cell>
        </row>
        <row r="38">
          <cell r="B38" t="str">
            <v>Новгородская область</v>
          </cell>
          <cell r="P38" t="str">
            <v>ФГУП "РНЦ "Прикладная Химия"</v>
          </cell>
        </row>
        <row r="39">
          <cell r="B39" t="str">
            <v>Новосибирская область</v>
          </cell>
          <cell r="P39" t="str">
            <v>ОАО "Протон-ПМ"</v>
          </cell>
        </row>
        <row r="40">
          <cell r="B40" t="str">
            <v>Омская область</v>
          </cell>
          <cell r="P40" t="str">
            <v>ЗАО "Сибур-Химпром"</v>
          </cell>
        </row>
        <row r="41">
          <cell r="B41" t="str">
            <v>Оренбургская область</v>
          </cell>
          <cell r="P41" t="str">
            <v>ООО "Тепло-М"</v>
          </cell>
        </row>
        <row r="42">
          <cell r="B42" t="str">
            <v>Орловская область</v>
          </cell>
          <cell r="P42" t="str">
            <v>ОАО "Уралкалий"</v>
          </cell>
        </row>
        <row r="43">
          <cell r="B43" t="str">
            <v>Пензенская область</v>
          </cell>
          <cell r="P43" t="str">
            <v>ООО "Компания СВАН"</v>
          </cell>
        </row>
        <row r="44">
          <cell r="B44" t="str">
            <v>Пермский край</v>
          </cell>
          <cell r="P44" t="str">
            <v>ООО "Самара-Транснефтьсерв."</v>
          </cell>
        </row>
        <row r="45">
          <cell r="B45" t="str">
            <v>Приморский край</v>
          </cell>
          <cell r="P45" t="str">
            <v>ОАО "УННИКМ"</v>
          </cell>
        </row>
        <row r="46">
          <cell r="B46" t="str">
            <v>Псковская область</v>
          </cell>
          <cell r="P46" t="str">
            <v>ООО "Энергосбыт"</v>
          </cell>
        </row>
        <row r="47">
          <cell r="B47" t="str">
            <v>Республика Адыгея</v>
          </cell>
          <cell r="P47" t="str">
            <v>ЗАО "Энергосервис"</v>
          </cell>
        </row>
        <row r="48">
          <cell r="B48" t="str">
            <v>Республика Алтай</v>
          </cell>
          <cell r="P48" t="str">
            <v>ОАО "ОГК-1"</v>
          </cell>
        </row>
        <row r="49">
          <cell r="B49" t="str">
            <v>Республика Башкортостан</v>
          </cell>
          <cell r="P49" t="str">
            <v>ИП Плетнев А.В.</v>
          </cell>
        </row>
        <row r="50">
          <cell r="B50" t="str">
            <v>Республика Бурятия</v>
          </cell>
          <cell r="P50" t="str">
            <v>ОАО "ЦБК "Кама"</v>
          </cell>
        </row>
        <row r="51">
          <cell r="B51" t="str">
            <v>Республика Дагестан</v>
          </cell>
          <cell r="P51" t="str">
            <v>ООО "Уралводоканал"</v>
          </cell>
        </row>
        <row r="52">
          <cell r="B52" t="str">
            <v>Республика Ингушетия</v>
          </cell>
          <cell r="P52" t="str">
            <v>ОАО "Галоген"</v>
          </cell>
        </row>
        <row r="53">
          <cell r="B53" t="str">
            <v>Республика Калмыкия</v>
          </cell>
          <cell r="P53" t="str">
            <v>ООО "ТЭК"</v>
          </cell>
        </row>
        <row r="54">
          <cell r="B54" t="str">
            <v>Республика Карелия</v>
          </cell>
          <cell r="P54" t="str">
            <v>ООО "Деревообработка"</v>
          </cell>
        </row>
        <row r="55">
          <cell r="B55" t="str">
            <v>Республика Коми</v>
          </cell>
          <cell r="P55" t="str">
            <v>ООО "ТрансЭл"</v>
          </cell>
        </row>
        <row r="56">
          <cell r="B56" t="str">
            <v>Республика Марий Эл</v>
          </cell>
          <cell r="P56" t="str">
            <v>ОАО "Уралоргсинтез"</v>
          </cell>
        </row>
        <row r="57">
          <cell r="B57" t="str">
            <v>Республика Мордовия</v>
          </cell>
          <cell r="P57" t="str">
            <v>ООО "СЛЗК"</v>
          </cell>
        </row>
        <row r="58">
          <cell r="B58" t="str">
            <v>Республика Саха (Якутия)</v>
          </cell>
          <cell r="P58" t="str">
            <v>ОАО "СанИнБев"</v>
          </cell>
        </row>
        <row r="59">
          <cell r="B59" t="str">
            <v>Республика Северная Осетия-Алания</v>
          </cell>
          <cell r="P59" t="str">
            <v>ОАО "28 электрическая сеть"</v>
          </cell>
        </row>
        <row r="60">
          <cell r="B60" t="str">
            <v>Республика Татарстан</v>
          </cell>
          <cell r="P60" t="str">
            <v>ООО "Энергосервис Звездного"</v>
          </cell>
        </row>
        <row r="61">
          <cell r="B61" t="str">
            <v>Республика Тыва</v>
          </cell>
          <cell r="P61" t="str">
            <v>ОАО "КЗМС"</v>
          </cell>
        </row>
        <row r="62">
          <cell r="B62" t="str">
            <v>Республика Хакасия</v>
          </cell>
          <cell r="P62" t="str">
            <v>ОАО "Пермский мясокомбинат"</v>
          </cell>
        </row>
        <row r="63">
          <cell r="B63" t="str">
            <v>Ростовская область</v>
          </cell>
          <cell r="P63" t="str">
            <v>ООО "СетьЭнерготранс"</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 sheetId="12">
        <row r="9">
          <cell r="F9">
            <v>0</v>
          </cell>
        </row>
        <row r="10">
          <cell r="F10">
            <v>0</v>
          </cell>
        </row>
        <row r="11">
          <cell r="F11">
            <v>0</v>
          </cell>
        </row>
        <row r="12">
          <cell r="F12">
            <v>0</v>
          </cell>
        </row>
        <row r="13">
          <cell r="F13">
            <v>0</v>
          </cell>
        </row>
        <row r="14">
          <cell r="F14">
            <v>0</v>
          </cell>
        </row>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0</v>
          </cell>
        </row>
        <row r="25">
          <cell r="F25">
            <v>0</v>
          </cell>
        </row>
        <row r="26">
          <cell r="F26">
            <v>0</v>
          </cell>
        </row>
        <row r="27">
          <cell r="F27">
            <v>0</v>
          </cell>
        </row>
        <row r="29">
          <cell r="F29">
            <v>0</v>
          </cell>
        </row>
        <row r="30">
          <cell r="F30">
            <v>0</v>
          </cell>
        </row>
        <row r="31">
          <cell r="F31">
            <v>0</v>
          </cell>
        </row>
        <row r="32">
          <cell r="F32">
            <v>0</v>
          </cell>
        </row>
        <row r="34">
          <cell r="F34">
            <v>0</v>
          </cell>
        </row>
        <row r="35">
          <cell r="F35">
            <v>0</v>
          </cell>
        </row>
        <row r="36">
          <cell r="F36">
            <v>0</v>
          </cell>
        </row>
        <row r="37">
          <cell r="F37">
            <v>0</v>
          </cell>
        </row>
        <row r="38">
          <cell r="F38">
            <v>0</v>
          </cell>
        </row>
        <row r="39">
          <cell r="F39">
            <v>0</v>
          </cell>
        </row>
        <row r="41">
          <cell r="F41">
            <v>0</v>
          </cell>
        </row>
        <row r="47">
          <cell r="F47">
            <v>0</v>
          </cell>
        </row>
        <row r="49">
          <cell r="F49">
            <v>0</v>
          </cell>
        </row>
        <row r="51">
          <cell r="F51">
            <v>0</v>
          </cell>
        </row>
      </sheetData>
      <sheetData sheetId="14">
        <row r="19">
          <cell r="E19" t="str">
            <v>L9</v>
          </cell>
        </row>
        <row r="20">
          <cell r="D20">
            <v>0</v>
          </cell>
          <cell r="E20" t="str">
            <v>L10</v>
          </cell>
          <cell r="K20">
            <v>0</v>
          </cell>
        </row>
        <row r="21">
          <cell r="E21" t="str">
            <v>L10.1</v>
          </cell>
        </row>
        <row r="22">
          <cell r="D22">
            <v>0</v>
          </cell>
          <cell r="E22" t="str">
            <v>L10.2</v>
          </cell>
        </row>
        <row r="23">
          <cell r="D23">
            <v>15031.080000000002</v>
          </cell>
          <cell r="E23" t="str">
            <v>L11</v>
          </cell>
          <cell r="G23">
            <v>0</v>
          </cell>
          <cell r="H23">
            <v>15031.080000000002</v>
          </cell>
          <cell r="I23">
            <v>0</v>
          </cell>
          <cell r="J23">
            <v>0</v>
          </cell>
          <cell r="K23">
            <v>0</v>
          </cell>
        </row>
        <row r="24">
          <cell r="D24">
            <v>554643.6799999999</v>
          </cell>
          <cell r="E24" t="str">
            <v>L12</v>
          </cell>
          <cell r="G24">
            <v>225188.9</v>
          </cell>
          <cell r="H24">
            <v>329454.77999999997</v>
          </cell>
          <cell r="I24">
            <v>0</v>
          </cell>
          <cell r="J24">
            <v>0</v>
          </cell>
          <cell r="K24">
            <v>0</v>
          </cell>
        </row>
        <row r="25">
          <cell r="D25">
            <v>131983.87200000003</v>
          </cell>
          <cell r="E25" t="str">
            <v>L12_1</v>
          </cell>
          <cell r="G25">
            <v>0</v>
          </cell>
          <cell r="H25">
            <v>131983.87200000003</v>
          </cell>
          <cell r="I25">
            <v>0</v>
          </cell>
          <cell r="J25">
            <v>0</v>
          </cell>
          <cell r="K25">
            <v>0</v>
          </cell>
        </row>
        <row r="26">
          <cell r="D26">
            <v>185644.67</v>
          </cell>
          <cell r="E26" t="str">
            <v>L13</v>
          </cell>
          <cell r="G26">
            <v>73130.3</v>
          </cell>
          <cell r="H26">
            <v>112514.37000000001</v>
          </cell>
          <cell r="I26">
            <v>0</v>
          </cell>
          <cell r="J26">
            <v>0</v>
          </cell>
          <cell r="K26">
            <v>0</v>
          </cell>
        </row>
        <row r="27">
          <cell r="D27">
            <v>45076.82800000001</v>
          </cell>
          <cell r="E27" t="str">
            <v>L13_1</v>
          </cell>
          <cell r="G27">
            <v>0</v>
          </cell>
          <cell r="H27">
            <v>45076.82800000001</v>
          </cell>
          <cell r="I27">
            <v>0</v>
          </cell>
          <cell r="J27">
            <v>0</v>
          </cell>
          <cell r="K27">
            <v>0</v>
          </cell>
        </row>
        <row r="28">
          <cell r="D28">
            <v>104903.61000000002</v>
          </cell>
          <cell r="E28" t="str">
            <v>L14</v>
          </cell>
          <cell r="G28">
            <v>26582</v>
          </cell>
          <cell r="H28">
            <v>78321.61000000002</v>
          </cell>
          <cell r="I28">
            <v>0</v>
          </cell>
          <cell r="J28">
            <v>0</v>
          </cell>
          <cell r="K28">
            <v>0</v>
          </cell>
        </row>
        <row r="29">
          <cell r="D29">
            <v>519048.9899999999</v>
          </cell>
          <cell r="E29" t="str">
            <v>L15</v>
          </cell>
          <cell r="G29">
            <v>16502.6</v>
          </cell>
          <cell r="H29">
            <v>502546.3899999999</v>
          </cell>
          <cell r="I29">
            <v>0</v>
          </cell>
          <cell r="J29">
            <v>0</v>
          </cell>
          <cell r="K29">
            <v>0</v>
          </cell>
        </row>
        <row r="30">
          <cell r="D30">
            <v>483171.27999999985</v>
          </cell>
          <cell r="E30" t="str">
            <v>L16</v>
          </cell>
          <cell r="G30">
            <v>100042.29999999999</v>
          </cell>
          <cell r="H30">
            <v>383128.97999999986</v>
          </cell>
          <cell r="I30">
            <v>0</v>
          </cell>
          <cell r="J30">
            <v>0</v>
          </cell>
          <cell r="K30">
            <v>0</v>
          </cell>
        </row>
        <row r="31">
          <cell r="D31">
            <v>200681.12</v>
          </cell>
          <cell r="E31" t="str">
            <v>L17</v>
          </cell>
          <cell r="G31">
            <v>100000</v>
          </cell>
          <cell r="H31">
            <v>100681.12000000001</v>
          </cell>
          <cell r="I31">
            <v>0</v>
          </cell>
          <cell r="J31">
            <v>0</v>
          </cell>
          <cell r="K31">
            <v>0</v>
          </cell>
        </row>
        <row r="32">
          <cell r="D32">
            <v>82773.6</v>
          </cell>
          <cell r="E32" t="str">
            <v>L18</v>
          </cell>
          <cell r="G32">
            <v>81546</v>
          </cell>
          <cell r="H32">
            <v>1227.6000000000001</v>
          </cell>
          <cell r="I32">
            <v>0</v>
          </cell>
          <cell r="J32">
            <v>0</v>
          </cell>
          <cell r="K32">
            <v>0</v>
          </cell>
        </row>
        <row r="33">
          <cell r="D33">
            <v>440371.63</v>
          </cell>
          <cell r="E33" t="str">
            <v>L19</v>
          </cell>
          <cell r="G33">
            <v>89416.09999999998</v>
          </cell>
          <cell r="H33">
            <v>350955.53</v>
          </cell>
          <cell r="I33">
            <v>0</v>
          </cell>
          <cell r="J33">
            <v>0</v>
          </cell>
          <cell r="K33">
            <v>0</v>
          </cell>
        </row>
        <row r="34">
          <cell r="D34">
            <v>255234.50000000003</v>
          </cell>
          <cell r="E34" t="str">
            <v>L20</v>
          </cell>
          <cell r="G34">
            <v>0</v>
          </cell>
          <cell r="H34">
            <v>255234.50000000003</v>
          </cell>
          <cell r="I34">
            <v>0</v>
          </cell>
          <cell r="J34">
            <v>0</v>
          </cell>
          <cell r="K34">
            <v>0</v>
          </cell>
        </row>
        <row r="36">
          <cell r="D36">
            <v>255234.50000000003</v>
          </cell>
          <cell r="E36" t="str">
            <v>L20.1</v>
          </cell>
          <cell r="G36">
            <v>0</v>
          </cell>
          <cell r="H36">
            <v>255234.50000000003</v>
          </cell>
          <cell r="I36">
            <v>0</v>
          </cell>
          <cell r="J36">
            <v>0</v>
          </cell>
          <cell r="K36">
            <v>0</v>
          </cell>
        </row>
        <row r="37">
          <cell r="D37">
            <v>111715.05999999997</v>
          </cell>
          <cell r="E37" t="str">
            <v>L21</v>
          </cell>
          <cell r="G37">
            <v>77234.09999999998</v>
          </cell>
          <cell r="H37">
            <v>34480.95999999999</v>
          </cell>
          <cell r="I37">
            <v>0</v>
          </cell>
          <cell r="J37">
            <v>0</v>
          </cell>
          <cell r="K37">
            <v>0</v>
          </cell>
        </row>
        <row r="38">
          <cell r="D38">
            <v>73422.06999999999</v>
          </cell>
          <cell r="E38" t="str">
            <v>L22</v>
          </cell>
          <cell r="G38">
            <v>12182</v>
          </cell>
          <cell r="H38">
            <v>61240.06999999999</v>
          </cell>
          <cell r="I38">
            <v>0</v>
          </cell>
          <cell r="J38">
            <v>0</v>
          </cell>
          <cell r="K38">
            <v>0</v>
          </cell>
        </row>
        <row r="39">
          <cell r="D39">
            <v>0</v>
          </cell>
          <cell r="E39" t="str">
            <v>L34</v>
          </cell>
          <cell r="G39">
            <v>0</v>
          </cell>
          <cell r="H39">
            <v>0</v>
          </cell>
          <cell r="I39">
            <v>0</v>
          </cell>
          <cell r="J39">
            <v>0</v>
          </cell>
          <cell r="K39">
            <v>0</v>
          </cell>
        </row>
        <row r="40">
          <cell r="D40">
            <v>2420722.4599999995</v>
          </cell>
          <cell r="E40" t="str">
            <v>L23</v>
          </cell>
          <cell r="F40">
            <v>0</v>
          </cell>
          <cell r="G40">
            <v>549316.2</v>
          </cell>
          <cell r="H40">
            <v>1871406.2599999998</v>
          </cell>
          <cell r="I40">
            <v>0</v>
          </cell>
          <cell r="J40">
            <v>0</v>
          </cell>
          <cell r="K40">
            <v>0</v>
          </cell>
        </row>
        <row r="42">
          <cell r="D42">
            <v>1110422.69</v>
          </cell>
          <cell r="E42" t="str">
            <v>L24</v>
          </cell>
          <cell r="H42">
            <v>1110422.69</v>
          </cell>
          <cell r="I42">
            <v>1110422.69</v>
          </cell>
        </row>
        <row r="43">
          <cell r="D43">
            <v>2590330.513862494</v>
          </cell>
          <cell r="E43" t="str">
            <v>L25</v>
          </cell>
          <cell r="H43">
            <v>2590330.513862494</v>
          </cell>
          <cell r="I43">
            <v>2590330.513862494</v>
          </cell>
        </row>
        <row r="45">
          <cell r="D45">
            <v>1273736.4245388696</v>
          </cell>
          <cell r="E45" t="str">
            <v>L25.1</v>
          </cell>
          <cell r="H45">
            <v>1273736.4245388696</v>
          </cell>
          <cell r="I45">
            <v>1273736.4245388696</v>
          </cell>
        </row>
      </sheetData>
      <sheetData sheetId="24">
        <row r="8">
          <cell r="A8">
            <v>0.04</v>
          </cell>
        </row>
        <row r="9">
          <cell r="A9">
            <v>0.05</v>
          </cell>
        </row>
        <row r="10">
          <cell r="A10">
            <v>0.06</v>
          </cell>
        </row>
        <row r="11">
          <cell r="A11">
            <v>0.07</v>
          </cell>
        </row>
        <row r="12">
          <cell r="A12">
            <v>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s>
    <sheetDataSet>
      <sheetData sheetId="2">
        <row r="2">
          <cell r="A2" t="str">
            <v>ТЭС-1</v>
          </cell>
        </row>
        <row r="3">
          <cell r="A3" t="str">
            <v>ТЭС-2</v>
          </cell>
        </row>
        <row r="16">
          <cell r="A16" t="str">
            <v>Котельная - 1</v>
          </cell>
        </row>
        <row r="17">
          <cell r="A17" t="str">
            <v>Котельная - 2</v>
          </cell>
        </row>
      </sheetData>
      <sheetData sheetId="3">
        <row r="4">
          <cell r="E4" t="str">
            <v>ТЭС-1</v>
          </cell>
          <cell r="G4" t="str">
            <v>ТЭС-2</v>
          </cell>
          <cell r="J4" t="str">
            <v>ГЭС-1</v>
          </cell>
          <cell r="L4" t="str">
            <v>ГЭС-2</v>
          </cell>
        </row>
        <row r="8">
          <cell r="C8">
            <v>0</v>
          </cell>
          <cell r="D8">
            <v>0</v>
          </cell>
        </row>
        <row r="9">
          <cell r="C9">
            <v>0</v>
          </cell>
          <cell r="D9">
            <v>0</v>
          </cell>
        </row>
        <row r="10">
          <cell r="C10">
            <v>0</v>
          </cell>
          <cell r="D10">
            <v>0</v>
          </cell>
        </row>
        <row r="11">
          <cell r="C11">
            <v>0</v>
          </cell>
          <cell r="D11">
            <v>0</v>
          </cell>
          <cell r="E11">
            <v>0</v>
          </cell>
          <cell r="F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row>
      </sheetData>
      <sheetData sheetId="5">
        <row r="11">
          <cell r="D11">
            <v>0</v>
          </cell>
          <cell r="E11">
            <v>0</v>
          </cell>
          <cell r="F11">
            <v>0</v>
          </cell>
          <cell r="K11" t="e">
            <v>#NAME?</v>
          </cell>
          <cell r="L11">
            <v>0</v>
          </cell>
          <cell r="M11" t="e">
            <v>#NAME?</v>
          </cell>
          <cell r="N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4">
          <cell r="B14" t="str">
            <v>ТЭС-1</v>
          </cell>
          <cell r="D14">
            <v>0</v>
          </cell>
          <cell r="E14">
            <v>0</v>
          </cell>
          <cell r="F14">
            <v>0</v>
          </cell>
          <cell r="G14">
            <v>0</v>
          </cell>
          <cell r="H14">
            <v>0</v>
          </cell>
          <cell r="J14">
            <v>0</v>
          </cell>
          <cell r="K14" t="e">
            <v>#NAME?</v>
          </cell>
          <cell r="L14">
            <v>0</v>
          </cell>
          <cell r="M14" t="e">
            <v>#NAME?</v>
          </cell>
          <cell r="N14">
            <v>0</v>
          </cell>
        </row>
        <row r="15">
          <cell r="B15" t="str">
            <v>ТЭС-2</v>
          </cell>
          <cell r="D15">
            <v>0</v>
          </cell>
          <cell r="E15">
            <v>0</v>
          </cell>
          <cell r="F15">
            <v>0</v>
          </cell>
          <cell r="K15" t="e">
            <v>#NAME?</v>
          </cell>
          <cell r="L15">
            <v>0</v>
          </cell>
          <cell r="M15" t="e">
            <v>#NAME?</v>
          </cell>
          <cell r="N15">
            <v>0</v>
          </cell>
        </row>
        <row r="16">
          <cell r="D16">
            <v>0</v>
          </cell>
          <cell r="E16">
            <v>0</v>
          </cell>
          <cell r="F16">
            <v>0</v>
          </cell>
          <cell r="G16">
            <v>0</v>
          </cell>
          <cell r="H16">
            <v>0</v>
          </cell>
          <cell r="J16">
            <v>0</v>
          </cell>
          <cell r="K16">
            <v>0</v>
          </cell>
          <cell r="L16">
            <v>0</v>
          </cell>
          <cell r="M16">
            <v>0</v>
          </cell>
          <cell r="N16">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20">
          <cell r="B20" t="str">
            <v>Котельная - 1</v>
          </cell>
          <cell r="D20">
            <v>0</v>
          </cell>
          <cell r="E20">
            <v>0</v>
          </cell>
          <cell r="F20">
            <v>0</v>
          </cell>
          <cell r="G20">
            <v>0</v>
          </cell>
          <cell r="H20">
            <v>0</v>
          </cell>
          <cell r="I20">
            <v>0</v>
          </cell>
          <cell r="K20" t="e">
            <v>#NAME?</v>
          </cell>
          <cell r="L20">
            <v>0</v>
          </cell>
          <cell r="M20" t="e">
            <v>#NAME?</v>
          </cell>
          <cell r="N20">
            <v>0</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6">
          <cell r="B26" t="str">
            <v>Электробойлерная - 1</v>
          </cell>
          <cell r="D26">
            <v>0</v>
          </cell>
          <cell r="F26">
            <v>0</v>
          </cell>
          <cell r="L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D31">
            <v>0</v>
          </cell>
          <cell r="E31">
            <v>0</v>
          </cell>
          <cell r="F31">
            <v>0</v>
          </cell>
          <cell r="G31">
            <v>0</v>
          </cell>
          <cell r="L31">
            <v>0</v>
          </cell>
          <cell r="M31" t="e">
            <v>#NAME?</v>
          </cell>
          <cell r="N31">
            <v>0</v>
          </cell>
          <cell r="O31">
            <v>0</v>
          </cell>
          <cell r="P31">
            <v>0</v>
          </cell>
        </row>
        <row r="32">
          <cell r="B32" t="str">
            <v>СЦТ - 2</v>
          </cell>
          <cell r="D32">
            <v>0</v>
          </cell>
          <cell r="E32">
            <v>0</v>
          </cell>
          <cell r="F32">
            <v>0</v>
          </cell>
          <cell r="K32" t="e">
            <v>#NAME?</v>
          </cell>
          <cell r="L32">
            <v>0</v>
          </cell>
          <cell r="M32" t="e">
            <v>#NAME?</v>
          </cell>
          <cell r="N32">
            <v>0</v>
          </cell>
        </row>
        <row r="33">
          <cell r="D33">
            <v>0</v>
          </cell>
          <cell r="E33">
            <v>0</v>
          </cell>
          <cell r="F33">
            <v>0</v>
          </cell>
          <cell r="K33" t="e">
            <v>#NAME?</v>
          </cell>
          <cell r="L33">
            <v>0</v>
          </cell>
          <cell r="M33" t="e">
            <v>#NAME?</v>
          </cell>
          <cell r="N33">
            <v>0</v>
          </cell>
        </row>
      </sheetData>
      <sheetData sheetId="6">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20">
          <cell r="F20">
            <v>0</v>
          </cell>
          <cell r="G20">
            <v>0</v>
          </cell>
          <cell r="H20">
            <v>0</v>
          </cell>
          <cell r="K20">
            <v>0</v>
          </cell>
          <cell r="L20">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F27">
            <v>0</v>
          </cell>
          <cell r="G27">
            <v>0</v>
          </cell>
          <cell r="H27">
            <v>0</v>
          </cell>
          <cell r="K27">
            <v>0</v>
          </cell>
          <cell r="L27">
            <v>0</v>
          </cell>
        </row>
        <row r="29">
          <cell r="F29">
            <v>0</v>
          </cell>
        </row>
        <row r="30">
          <cell r="F30">
            <v>0</v>
          </cell>
        </row>
      </sheetData>
      <sheetData sheetId="7">
        <row r="9">
          <cell r="A9" t="str">
            <v>ТЭС-1</v>
          </cell>
          <cell r="B9" t="str">
            <v>ТЭС-1</v>
          </cell>
          <cell r="C9" t="str">
            <v>Мазут</v>
          </cell>
          <cell r="E9">
            <v>0</v>
          </cell>
          <cell r="K9" t="e">
            <v>#NAME?</v>
          </cell>
          <cell r="L9" t="e">
            <v>#NAME?</v>
          </cell>
          <cell r="M9" t="e">
            <v>#NAME?</v>
          </cell>
          <cell r="N9">
            <v>0</v>
          </cell>
        </row>
        <row r="10">
          <cell r="B10" t="str">
            <v>ТЭС-1</v>
          </cell>
          <cell r="C10" t="str">
            <v>Газ</v>
          </cell>
          <cell r="E10">
            <v>0</v>
          </cell>
          <cell r="K10" t="e">
            <v>#NAME?</v>
          </cell>
          <cell r="L10" t="e">
            <v>#NAME?</v>
          </cell>
          <cell r="M10" t="e">
            <v>#NAME?</v>
          </cell>
          <cell r="N10">
            <v>0</v>
          </cell>
        </row>
        <row r="11">
          <cell r="B11" t="str">
            <v>ТЭС-1</v>
          </cell>
          <cell r="E11">
            <v>0</v>
          </cell>
          <cell r="F11">
            <v>0</v>
          </cell>
          <cell r="G11">
            <v>0</v>
          </cell>
          <cell r="I11" t="str">
            <v>-</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K13" t="e">
            <v>#NAME?</v>
          </cell>
          <cell r="L13" t="e">
            <v>#NAME?</v>
          </cell>
          <cell r="M13" t="e">
            <v>#NAME?</v>
          </cell>
          <cell r="N13">
            <v>0</v>
          </cell>
        </row>
        <row r="14">
          <cell r="B14" t="str">
            <v>ТЭС-2</v>
          </cell>
          <cell r="C14" t="str">
            <v>Газ</v>
          </cell>
          <cell r="E14">
            <v>0</v>
          </cell>
          <cell r="F14">
            <v>0</v>
          </cell>
          <cell r="G14">
            <v>0</v>
          </cell>
          <cell r="H14">
            <v>0</v>
          </cell>
          <cell r="J14">
            <v>0</v>
          </cell>
          <cell r="K14" t="e">
            <v>#NAME?</v>
          </cell>
          <cell r="L14" t="e">
            <v>#NAME?</v>
          </cell>
          <cell r="M14" t="e">
            <v>#NAME?</v>
          </cell>
          <cell r="N14">
            <v>0</v>
          </cell>
        </row>
        <row r="15">
          <cell r="B15" t="str">
            <v>ТЭС-2</v>
          </cell>
          <cell r="E15">
            <v>0</v>
          </cell>
          <cell r="F15">
            <v>0</v>
          </cell>
          <cell r="K15" t="e">
            <v>#NAME?</v>
          </cell>
          <cell r="L15" t="e">
            <v>#NAME?</v>
          </cell>
          <cell r="M15" t="e">
            <v>#NAME?</v>
          </cell>
          <cell r="N15">
            <v>0</v>
          </cell>
        </row>
        <row r="16">
          <cell r="C16" t="str">
            <v>Добавить строки</v>
          </cell>
          <cell r="E16">
            <v>0</v>
          </cell>
          <cell r="F16">
            <v>0</v>
          </cell>
          <cell r="G16">
            <v>0</v>
          </cell>
          <cell r="H16">
            <v>0</v>
          </cell>
          <cell r="J16">
            <v>0</v>
          </cell>
          <cell r="K16">
            <v>0</v>
          </cell>
          <cell r="L16">
            <v>0</v>
          </cell>
          <cell r="M16">
            <v>0</v>
          </cell>
          <cell r="N16">
            <v>0</v>
          </cell>
        </row>
        <row r="17">
          <cell r="A17" t="str">
            <v>Добавить строки</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I26" t="str">
            <v>-</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8">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row>
        <row r="11">
          <cell r="E11">
            <v>0</v>
          </cell>
          <cell r="F11">
            <v>0</v>
          </cell>
          <cell r="G11">
            <v>0</v>
          </cell>
          <cell r="H11">
            <v>0</v>
          </cell>
          <cell r="J11">
            <v>0</v>
          </cell>
          <cell r="K11">
            <v>0</v>
          </cell>
          <cell r="L11">
            <v>0</v>
          </cell>
        </row>
        <row r="12">
          <cell r="E12">
            <v>0</v>
          </cell>
          <cell r="F12">
            <v>0</v>
          </cell>
          <cell r="G12">
            <v>0</v>
          </cell>
          <cell r="H12">
            <v>0</v>
          </cell>
          <cell r="J12">
            <v>0</v>
          </cell>
          <cell r="K12">
            <v>0</v>
          </cell>
          <cell r="L12">
            <v>0</v>
          </cell>
        </row>
        <row r="13">
          <cell r="E13">
            <v>0</v>
          </cell>
          <cell r="F13">
            <v>0</v>
          </cell>
          <cell r="G13">
            <v>0</v>
          </cell>
          <cell r="H13">
            <v>0</v>
          </cell>
          <cell r="J13">
            <v>0</v>
          </cell>
          <cell r="K13">
            <v>0</v>
          </cell>
          <cell r="L13">
            <v>0</v>
          </cell>
        </row>
        <row r="14">
          <cell r="E14">
            <v>0</v>
          </cell>
          <cell r="F14">
            <v>0</v>
          </cell>
          <cell r="G14">
            <v>0</v>
          </cell>
          <cell r="H14">
            <v>0</v>
          </cell>
          <cell r="J14">
            <v>0</v>
          </cell>
          <cell r="K14">
            <v>0</v>
          </cell>
          <cell r="L14">
            <v>0</v>
          </cell>
        </row>
        <row r="15">
          <cell r="E15">
            <v>0</v>
          </cell>
          <cell r="F15">
            <v>0</v>
          </cell>
          <cell r="G15">
            <v>0</v>
          </cell>
          <cell r="H15">
            <v>0</v>
          </cell>
          <cell r="J15">
            <v>0</v>
          </cell>
          <cell r="K15">
            <v>0</v>
          </cell>
          <cell r="L15">
            <v>0</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row>
        <row r="20">
          <cell r="F20">
            <v>0</v>
          </cell>
          <cell r="G20">
            <v>0</v>
          </cell>
          <cell r="H20">
            <v>0</v>
          </cell>
          <cell r="K20">
            <v>0</v>
          </cell>
          <cell r="L20">
            <v>0</v>
          </cell>
          <cell r="M20">
            <v>0</v>
          </cell>
        </row>
        <row r="24">
          <cell r="E24">
            <v>0</v>
          </cell>
          <cell r="F24">
            <v>0</v>
          </cell>
          <cell r="G24">
            <v>0</v>
          </cell>
          <cell r="H24">
            <v>0</v>
          </cell>
          <cell r="J24">
            <v>0</v>
          </cell>
          <cell r="K24">
            <v>0</v>
          </cell>
          <cell r="L24">
            <v>0</v>
          </cell>
        </row>
        <row r="26">
          <cell r="E26">
            <v>0</v>
          </cell>
          <cell r="F26">
            <v>0</v>
          </cell>
          <cell r="G26">
            <v>0</v>
          </cell>
          <cell r="H26">
            <v>0</v>
          </cell>
          <cell r="J26">
            <v>0</v>
          </cell>
          <cell r="K26">
            <v>0</v>
          </cell>
          <cell r="L26">
            <v>0</v>
          </cell>
        </row>
        <row r="27">
          <cell r="F27">
            <v>0</v>
          </cell>
          <cell r="G27">
            <v>0</v>
          </cell>
          <cell r="H27">
            <v>0</v>
          </cell>
          <cell r="K27">
            <v>0</v>
          </cell>
          <cell r="L27">
            <v>0</v>
          </cell>
          <cell r="M27">
            <v>0</v>
          </cell>
        </row>
        <row r="29">
          <cell r="F29">
            <v>0</v>
          </cell>
        </row>
        <row r="30">
          <cell r="F30">
            <v>0</v>
          </cell>
        </row>
        <row r="34">
          <cell r="E34">
            <v>0</v>
          </cell>
          <cell r="F34">
            <v>0</v>
          </cell>
          <cell r="G34">
            <v>0</v>
          </cell>
          <cell r="H34">
            <v>0</v>
          </cell>
        </row>
        <row r="35">
          <cell r="B35" t="str">
            <v>Арендная плата</v>
          </cell>
          <cell r="E35">
            <v>0</v>
          </cell>
          <cell r="F35">
            <v>0</v>
          </cell>
          <cell r="G35">
            <v>0</v>
          </cell>
          <cell r="H35">
            <v>0</v>
          </cell>
        </row>
      </sheetData>
      <sheetData sheetId="9">
        <row r="9">
          <cell r="L9" t="e">
            <v>#NAME?</v>
          </cell>
          <cell r="M9" t="e">
            <v>#NAME?</v>
          </cell>
          <cell r="N9">
            <v>0</v>
          </cell>
        </row>
        <row r="10">
          <cell r="L10" t="e">
            <v>#NAME?</v>
          </cell>
          <cell r="M10" t="e">
            <v>#NAME?</v>
          </cell>
          <cell r="N10">
            <v>0</v>
          </cell>
        </row>
        <row r="11">
          <cell r="G11">
            <v>0</v>
          </cell>
          <cell r="I11" t="str">
            <v>-</v>
          </cell>
          <cell r="L11" t="str">
            <v>-</v>
          </cell>
          <cell r="M11">
            <v>0</v>
          </cell>
          <cell r="N11">
            <v>0</v>
          </cell>
        </row>
        <row r="12">
          <cell r="G12">
            <v>0</v>
          </cell>
          <cell r="H12">
            <v>0</v>
          </cell>
          <cell r="I12">
            <v>0</v>
          </cell>
          <cell r="J12">
            <v>0</v>
          </cell>
          <cell r="L12">
            <v>0</v>
          </cell>
          <cell r="M12">
            <v>0</v>
          </cell>
          <cell r="N12">
            <v>0</v>
          </cell>
          <cell r="O12">
            <v>0</v>
          </cell>
        </row>
        <row r="13">
          <cell r="L13" t="e">
            <v>#NAME?</v>
          </cell>
          <cell r="M13" t="e">
            <v>#NAME?</v>
          </cell>
          <cell r="N13">
            <v>0</v>
          </cell>
        </row>
        <row r="14">
          <cell r="L14" t="e">
            <v>#NAME?</v>
          </cell>
          <cell r="M14" t="e">
            <v>#NAME?</v>
          </cell>
          <cell r="N14">
            <v>0</v>
          </cell>
        </row>
        <row r="15">
          <cell r="L15" t="e">
            <v>#NAME?</v>
          </cell>
          <cell r="M15" t="e">
            <v>#NAME?</v>
          </cell>
          <cell r="N15">
            <v>0</v>
          </cell>
        </row>
        <row r="16">
          <cell r="L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I26" t="str">
            <v>-</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J10">
            <v>0</v>
          </cell>
          <cell r="K10">
            <v>0</v>
          </cell>
          <cell r="L10">
            <v>0</v>
          </cell>
        </row>
        <row r="11">
          <cell r="C11">
            <v>0</v>
          </cell>
          <cell r="D11">
            <v>0</v>
          </cell>
          <cell r="F11">
            <v>0</v>
          </cell>
          <cell r="G11">
            <v>0</v>
          </cell>
          <cell r="H11">
            <v>0</v>
          </cell>
          <cell r="I11">
            <v>0</v>
          </cell>
          <cell r="J11">
            <v>0</v>
          </cell>
          <cell r="K11">
            <v>0</v>
          </cell>
          <cell r="L11">
            <v>0</v>
          </cell>
        </row>
        <row r="13">
          <cell r="C13">
            <v>0</v>
          </cell>
          <cell r="D13">
            <v>0</v>
          </cell>
          <cell r="F13">
            <v>0</v>
          </cell>
          <cell r="G13">
            <v>0</v>
          </cell>
          <cell r="H13">
            <v>0</v>
          </cell>
          <cell r="I13">
            <v>0</v>
          </cell>
          <cell r="J13">
            <v>0</v>
          </cell>
          <cell r="K13">
            <v>0</v>
          </cell>
          <cell r="L13">
            <v>0</v>
          </cell>
        </row>
        <row r="14">
          <cell r="C14">
            <v>0</v>
          </cell>
          <cell r="D14">
            <v>0</v>
          </cell>
          <cell r="F14">
            <v>0</v>
          </cell>
          <cell r="G14">
            <v>0</v>
          </cell>
          <cell r="H14">
            <v>0</v>
          </cell>
          <cell r="K14">
            <v>0</v>
          </cell>
          <cell r="L14">
            <v>0</v>
          </cell>
        </row>
        <row r="15">
          <cell r="C15">
            <v>0</v>
          </cell>
          <cell r="D15">
            <v>0</v>
          </cell>
          <cell r="F15">
            <v>0</v>
          </cell>
          <cell r="G15">
            <v>0</v>
          </cell>
          <cell r="H15">
            <v>0</v>
          </cell>
          <cell r="J15">
            <v>0</v>
          </cell>
          <cell r="K15">
            <v>0</v>
          </cell>
          <cell r="L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row>
        <row r="19">
          <cell r="C19">
            <v>0</v>
          </cell>
          <cell r="D19">
            <v>0</v>
          </cell>
        </row>
        <row r="20">
          <cell r="C20">
            <v>0</v>
          </cell>
          <cell r="D20">
            <v>0</v>
          </cell>
          <cell r="F20">
            <v>0</v>
          </cell>
          <cell r="G20">
            <v>0</v>
          </cell>
          <cell r="H20">
            <v>0</v>
          </cell>
          <cell r="I20">
            <v>0</v>
          </cell>
          <cell r="K20">
            <v>0</v>
          </cell>
          <cell r="L20">
            <v>0</v>
          </cell>
          <cell r="M20">
            <v>0</v>
          </cell>
          <cell r="N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v>0</v>
          </cell>
        </row>
        <row r="26">
          <cell r="C26">
            <v>0</v>
          </cell>
          <cell r="D26">
            <v>0</v>
          </cell>
          <cell r="F26">
            <v>0</v>
          </cell>
          <cell r="G26">
            <v>0</v>
          </cell>
          <cell r="H26">
            <v>0</v>
          </cell>
          <cell r="I26">
            <v>0</v>
          </cell>
          <cell r="J26">
            <v>0</v>
          </cell>
          <cell r="K26">
            <v>0</v>
          </cell>
          <cell r="L26">
            <v>0</v>
          </cell>
        </row>
        <row r="27">
          <cell r="C27">
            <v>0</v>
          </cell>
          <cell r="D27">
            <v>0</v>
          </cell>
          <cell r="F27">
            <v>0</v>
          </cell>
          <cell r="G27">
            <v>0</v>
          </cell>
          <cell r="H27">
            <v>0</v>
          </cell>
          <cell r="I27">
            <v>0</v>
          </cell>
          <cell r="K27">
            <v>0</v>
          </cell>
          <cell r="L27">
            <v>0</v>
          </cell>
          <cell r="M27">
            <v>0</v>
          </cell>
          <cell r="N27">
            <v>0</v>
          </cell>
        </row>
        <row r="29">
          <cell r="C29">
            <v>0</v>
          </cell>
          <cell r="D29">
            <v>0</v>
          </cell>
          <cell r="F29">
            <v>0</v>
          </cell>
          <cell r="I29">
            <v>0</v>
          </cell>
        </row>
        <row r="30">
          <cell r="C30">
            <v>0</v>
          </cell>
          <cell r="D30">
            <v>0</v>
          </cell>
          <cell r="F30">
            <v>0</v>
          </cell>
          <cell r="I30">
            <v>0</v>
          </cell>
        </row>
        <row r="31">
          <cell r="C31">
            <v>0</v>
          </cell>
          <cell r="D31">
            <v>0</v>
          </cell>
        </row>
        <row r="32">
          <cell r="C32">
            <v>0</v>
          </cell>
          <cell r="D32">
            <v>0</v>
          </cell>
        </row>
        <row r="34">
          <cell r="B34" t="str">
            <v>Сбор на содержание милиции</v>
          </cell>
          <cell r="C34">
            <v>0</v>
          </cell>
          <cell r="D34">
            <v>0</v>
          </cell>
          <cell r="E34">
            <v>0</v>
          </cell>
          <cell r="F34">
            <v>0</v>
          </cell>
          <cell r="G34">
            <v>0</v>
          </cell>
          <cell r="H34">
            <v>0</v>
          </cell>
          <cell r="I34">
            <v>0</v>
          </cell>
        </row>
        <row r="35">
          <cell r="B35" t="str">
            <v>Арендная плата</v>
          </cell>
          <cell r="C35">
            <v>0</v>
          </cell>
          <cell r="D35">
            <v>0</v>
          </cell>
          <cell r="E35">
            <v>0</v>
          </cell>
          <cell r="F35">
            <v>0</v>
          </cell>
          <cell r="G35">
            <v>0</v>
          </cell>
          <cell r="H35">
            <v>0</v>
          </cell>
          <cell r="I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ow r="10">
          <cell r="C10">
            <v>0</v>
          </cell>
          <cell r="D10">
            <v>0</v>
          </cell>
          <cell r="L10" t="e">
            <v>#NAME?</v>
          </cell>
          <cell r="M10" t="e">
            <v>#NAME?</v>
          </cell>
          <cell r="N10">
            <v>0</v>
          </cell>
        </row>
        <row r="11">
          <cell r="F11" t="str">
            <v>-</v>
          </cell>
          <cell r="G11">
            <v>0</v>
          </cell>
          <cell r="I11" t="str">
            <v>-</v>
          </cell>
          <cell r="L11" t="str">
            <v>-</v>
          </cell>
          <cell r="M11">
            <v>0</v>
          </cell>
          <cell r="N11">
            <v>0</v>
          </cell>
          <cell r="P11">
            <v>0</v>
          </cell>
        </row>
        <row r="13">
          <cell r="C13">
            <v>0</v>
          </cell>
          <cell r="D13">
            <v>0</v>
          </cell>
          <cell r="L13" t="e">
            <v>#NAME?</v>
          </cell>
          <cell r="M13" t="e">
            <v>#NAME?</v>
          </cell>
          <cell r="N13">
            <v>0</v>
          </cell>
        </row>
        <row r="14">
          <cell r="L14" t="e">
            <v>#NAME?</v>
          </cell>
          <cell r="M14" t="e">
            <v>#NAME?</v>
          </cell>
          <cell r="N14">
            <v>0</v>
          </cell>
        </row>
        <row r="15">
          <cell r="L15" t="e">
            <v>#NAME?</v>
          </cell>
          <cell r="M15" t="e">
            <v>#NAME?</v>
          </cell>
          <cell r="N15">
            <v>0</v>
          </cell>
        </row>
        <row r="18">
          <cell r="F18" t="str">
            <v>-</v>
          </cell>
          <cell r="G18">
            <v>0</v>
          </cell>
          <cell r="I18" t="str">
            <v>-</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row>
        <row r="23">
          <cell r="B23" t="str">
            <v>Резерв по сомнительным долгам</v>
          </cell>
          <cell r="C23">
            <v>0</v>
          </cell>
          <cell r="D23">
            <v>0</v>
          </cell>
        </row>
        <row r="24">
          <cell r="C24">
            <v>0</v>
          </cell>
          <cell r="D24">
            <v>0</v>
          </cell>
          <cell r="L24" t="e">
            <v>#NAME?</v>
          </cell>
          <cell r="M24" t="e">
            <v>#NAME?</v>
          </cell>
          <cell r="N24">
            <v>0</v>
          </cell>
        </row>
        <row r="26">
          <cell r="F26" t="str">
            <v>-</v>
          </cell>
          <cell r="G26">
            <v>0</v>
          </cell>
          <cell r="I26" t="str">
            <v>-</v>
          </cell>
          <cell r="L26" t="str">
            <v>-</v>
          </cell>
          <cell r="M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row>
        <row r="30">
          <cell r="C30">
            <v>0</v>
          </cell>
          <cell r="D30">
            <v>0</v>
          </cell>
        </row>
        <row r="31">
          <cell r="C31">
            <v>0</v>
          </cell>
          <cell r="D31">
            <v>0</v>
          </cell>
          <cell r="G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row>
        <row r="35">
          <cell r="B35" t="str">
            <v>Арендная плата</v>
          </cell>
          <cell r="C35">
            <v>0</v>
          </cell>
          <cell r="D35">
            <v>0</v>
          </cell>
          <cell r="F35" t="str">
            <v>-</v>
          </cell>
          <cell r="G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ow r="8">
          <cell r="D8">
            <v>0</v>
          </cell>
          <cell r="E8">
            <v>0</v>
          </cell>
          <cell r="F8">
            <v>0</v>
          </cell>
          <cell r="G8">
            <v>0</v>
          </cell>
          <cell r="H8">
            <v>0</v>
          </cell>
          <cell r="I8">
            <v>0</v>
          </cell>
        </row>
        <row r="9">
          <cell r="D9">
            <v>0</v>
          </cell>
          <cell r="E9">
            <v>0</v>
          </cell>
          <cell r="F9">
            <v>0</v>
          </cell>
          <cell r="G9">
            <v>0</v>
          </cell>
          <cell r="H9">
            <v>0</v>
          </cell>
          <cell r="I9">
            <v>0</v>
          </cell>
        </row>
        <row r="10">
          <cell r="D10">
            <v>0</v>
          </cell>
        </row>
        <row r="11">
          <cell r="B11" t="str">
            <v>ТЭС-1</v>
          </cell>
          <cell r="D11">
            <v>0</v>
          </cell>
          <cell r="F11">
            <v>0</v>
          </cell>
          <cell r="I11">
            <v>0</v>
          </cell>
        </row>
        <row r="12">
          <cell r="B12" t="str">
            <v>ТЭС-2</v>
          </cell>
          <cell r="F12">
            <v>0</v>
          </cell>
          <cell r="I12">
            <v>0</v>
          </cell>
        </row>
        <row r="13">
          <cell r="D13">
            <v>0</v>
          </cell>
          <cell r="F13">
            <v>0</v>
          </cell>
          <cell r="I13">
            <v>0</v>
          </cell>
        </row>
        <row r="14">
          <cell r="D14">
            <v>0</v>
          </cell>
        </row>
        <row r="15">
          <cell r="D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I18">
            <v>0</v>
          </cell>
        </row>
        <row r="19">
          <cell r="D19">
            <v>0</v>
          </cell>
        </row>
        <row r="20">
          <cell r="D20">
            <v>0</v>
          </cell>
          <cell r="E20">
            <v>0</v>
          </cell>
          <cell r="F20">
            <v>0</v>
          </cell>
          <cell r="G20">
            <v>0</v>
          </cell>
          <cell r="H20">
            <v>0</v>
          </cell>
          <cell r="I20">
            <v>0</v>
          </cell>
        </row>
        <row r="22">
          <cell r="B22" t="str">
            <v>Котельная - 1</v>
          </cell>
          <cell r="D22">
            <v>0</v>
          </cell>
          <cell r="F22">
            <v>0</v>
          </cell>
          <cell r="I22">
            <v>0</v>
          </cell>
        </row>
        <row r="23">
          <cell r="B23" t="str">
            <v>Котельная - 2</v>
          </cell>
          <cell r="D23">
            <v>0</v>
          </cell>
          <cell r="F23">
            <v>0</v>
          </cell>
          <cell r="I23">
            <v>0</v>
          </cell>
        </row>
        <row r="24">
          <cell r="D24">
            <v>0</v>
          </cell>
          <cell r="F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I28">
            <v>0</v>
          </cell>
        </row>
        <row r="29">
          <cell r="B29" t="str">
            <v>Электробойлерная - 2</v>
          </cell>
          <cell r="D29">
            <v>0</v>
          </cell>
          <cell r="F29">
            <v>0</v>
          </cell>
          <cell r="I29">
            <v>0</v>
          </cell>
        </row>
        <row r="30">
          <cell r="D30">
            <v>0</v>
          </cell>
          <cell r="F30">
            <v>0</v>
          </cell>
          <cell r="I30">
            <v>0</v>
          </cell>
        </row>
        <row r="31">
          <cell r="D31">
            <v>0</v>
          </cell>
        </row>
        <row r="32">
          <cell r="D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ow r="9">
          <cell r="F9" t="str">
            <v>-</v>
          </cell>
          <cell r="G9">
            <v>0</v>
          </cell>
          <cell r="I9" t="str">
            <v>-</v>
          </cell>
          <cell r="J9">
            <v>0</v>
          </cell>
          <cell r="L9" t="str">
            <v>-</v>
          </cell>
          <cell r="M9">
            <v>0</v>
          </cell>
          <cell r="O9" t="str">
            <v>-</v>
          </cell>
          <cell r="P9">
            <v>0</v>
          </cell>
        </row>
        <row r="11">
          <cell r="F11" t="str">
            <v>-</v>
          </cell>
          <cell r="G11">
            <v>0</v>
          </cell>
          <cell r="I11" t="str">
            <v>-</v>
          </cell>
          <cell r="J11">
            <v>0</v>
          </cell>
          <cell r="L11" t="str">
            <v>-</v>
          </cell>
          <cell r="M11">
            <v>0</v>
          </cell>
          <cell r="O11" t="str">
            <v>-</v>
          </cell>
          <cell r="P11">
            <v>0</v>
          </cell>
        </row>
        <row r="18">
          <cell r="F18" t="str">
            <v>-</v>
          </cell>
          <cell r="G18">
            <v>0</v>
          </cell>
          <cell r="I18" t="str">
            <v>-</v>
          </cell>
          <cell r="J18">
            <v>0</v>
          </cell>
          <cell r="L18" t="str">
            <v>-</v>
          </cell>
          <cell r="M18">
            <v>0</v>
          </cell>
          <cell r="O18" t="str">
            <v>-</v>
          </cell>
          <cell r="P18">
            <v>0</v>
          </cell>
        </row>
        <row r="20">
          <cell r="F20" t="str">
            <v>-</v>
          </cell>
          <cell r="G20">
            <v>0</v>
          </cell>
          <cell r="I20" t="str">
            <v>-</v>
          </cell>
          <cell r="J20">
            <v>0</v>
          </cell>
          <cell r="L20" t="str">
            <v>-</v>
          </cell>
          <cell r="M20">
            <v>0</v>
          </cell>
          <cell r="O20" t="str">
            <v>-</v>
          </cell>
          <cell r="P20">
            <v>0</v>
          </cell>
        </row>
        <row r="26">
          <cell r="F26" t="str">
            <v>-</v>
          </cell>
          <cell r="G26">
            <v>0</v>
          </cell>
          <cell r="I26" t="str">
            <v>-</v>
          </cell>
          <cell r="J26">
            <v>0</v>
          </cell>
          <cell r="L26" t="str">
            <v>-</v>
          </cell>
          <cell r="M26">
            <v>0</v>
          </cell>
          <cell r="O26" t="str">
            <v>-</v>
          </cell>
          <cell r="P26">
            <v>0</v>
          </cell>
        </row>
        <row r="27">
          <cell r="F27">
            <v>0</v>
          </cell>
          <cell r="G27">
            <v>0</v>
          </cell>
          <cell r="I27">
            <v>0</v>
          </cell>
          <cell r="L27">
            <v>0</v>
          </cell>
          <cell r="M27">
            <v>0</v>
          </cell>
          <cell r="P27">
            <v>0</v>
          </cell>
        </row>
        <row r="28">
          <cell r="F28" t="str">
            <v>-</v>
          </cell>
          <cell r="G28">
            <v>0</v>
          </cell>
          <cell r="I28" t="str">
            <v>-</v>
          </cell>
          <cell r="J28">
            <v>0</v>
          </cell>
          <cell r="L28" t="str">
            <v>-</v>
          </cell>
          <cell r="M28">
            <v>0</v>
          </cell>
          <cell r="O28" t="str">
            <v>-</v>
          </cell>
          <cell r="P28">
            <v>0</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Регионы"/>
      <sheetName val="отчет 2007"/>
      <sheetName val="FST5"/>
      <sheetName val="ик"/>
      <sheetName val="Баланс ээ"/>
      <sheetName val="Баланс мощности"/>
      <sheetName val="regs"/>
    </sheetNames>
    <sheetDataSet>
      <sheetData sheetId="2">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4885.249</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v>
          </cell>
        </row>
        <row r="192">
          <cell r="G192">
            <v>204.4978</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v>
          </cell>
        </row>
        <row r="232">
          <cell r="G232">
            <v>1698.9503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Содержание"/>
      <sheetName val="3"/>
      <sheetName val="4"/>
      <sheetName val="5"/>
      <sheetName val="15"/>
      <sheetName val="16"/>
      <sheetName val="17"/>
      <sheetName val="17.1"/>
      <sheetName val="18.2"/>
      <sheetName val="21.3"/>
      <sheetName val="24"/>
      <sheetName val="25"/>
      <sheetName val="2.1"/>
      <sheetName val="2.2"/>
      <sheetName val="2.3"/>
      <sheetName val="ЭЗ"/>
    </sheetNames>
    <sheetDataSet>
      <sheetData sheetId="2">
        <row r="11">
          <cell r="Z11">
            <v>7.694</v>
          </cell>
        </row>
        <row r="12">
          <cell r="Z12">
            <v>0.283</v>
          </cell>
        </row>
        <row r="14">
          <cell r="AA14">
            <v>0.035</v>
          </cell>
        </row>
        <row r="15">
          <cell r="X15">
            <v>208.251</v>
          </cell>
          <cell r="Z15">
            <v>0.004</v>
          </cell>
        </row>
        <row r="22">
          <cell r="X22">
            <v>204.618</v>
          </cell>
          <cell r="Z22">
            <v>7.754</v>
          </cell>
          <cell r="AA22">
            <v>0.035</v>
          </cell>
        </row>
      </sheetData>
      <sheetData sheetId="4">
        <row r="9">
          <cell r="G9">
            <v>375.68895000000003</v>
          </cell>
        </row>
        <row r="12">
          <cell r="G12">
            <v>3178.718</v>
          </cell>
        </row>
        <row r="20">
          <cell r="G20">
            <v>2665.554570769449</v>
          </cell>
        </row>
        <row r="21">
          <cell r="G21">
            <v>34.7</v>
          </cell>
        </row>
        <row r="31">
          <cell r="C31">
            <v>0</v>
          </cell>
          <cell r="D31">
            <v>0</v>
          </cell>
          <cell r="E31">
            <v>0</v>
          </cell>
          <cell r="F31">
            <v>0</v>
          </cell>
          <cell r="G31">
            <v>0</v>
          </cell>
        </row>
        <row r="34">
          <cell r="C34">
            <v>0</v>
          </cell>
          <cell r="D34">
            <v>0</v>
          </cell>
          <cell r="E34">
            <v>0</v>
          </cell>
          <cell r="F34">
            <v>0</v>
          </cell>
          <cell r="G34">
            <v>7059.367</v>
          </cell>
        </row>
        <row r="36">
          <cell r="B36" t="str">
            <v>Арендная плата</v>
          </cell>
        </row>
        <row r="37">
          <cell r="B37" t="str">
            <v>Прочие другие затраты</v>
          </cell>
          <cell r="G37">
            <v>1820.629</v>
          </cell>
        </row>
        <row r="38">
          <cell r="B38" t="str">
            <v>Общехозяйственные расходы</v>
          </cell>
          <cell r="G38">
            <v>5238.738</v>
          </cell>
        </row>
        <row r="39">
          <cell r="B39" t="str">
            <v>Внепроизводственные расходы</v>
          </cell>
        </row>
      </sheetData>
      <sheetData sheetId="5">
        <row r="7">
          <cell r="H7">
            <v>39</v>
          </cell>
        </row>
        <row r="8">
          <cell r="H8">
            <v>39</v>
          </cell>
        </row>
        <row r="10">
          <cell r="H10">
            <v>3285.63</v>
          </cell>
        </row>
        <row r="11">
          <cell r="H11">
            <v>1.079</v>
          </cell>
        </row>
        <row r="12">
          <cell r="H12">
            <v>3545.19477</v>
          </cell>
        </row>
        <row r="13">
          <cell r="H13">
            <v>3.7</v>
          </cell>
        </row>
        <row r="14">
          <cell r="H14">
            <v>1.9</v>
          </cell>
        </row>
        <row r="17">
          <cell r="H17">
            <v>12.1</v>
          </cell>
        </row>
        <row r="20">
          <cell r="H20">
            <v>75</v>
          </cell>
        </row>
        <row r="23">
          <cell r="H23">
            <v>0</v>
          </cell>
        </row>
        <row r="26">
          <cell r="H26">
            <v>15.72</v>
          </cell>
        </row>
        <row r="29">
          <cell r="H29">
            <v>15</v>
          </cell>
        </row>
        <row r="38">
          <cell r="H38">
            <v>16413.917650492924</v>
          </cell>
        </row>
      </sheetData>
      <sheetData sheetId="7">
        <row r="11">
          <cell r="C11">
            <v>9762.211</v>
          </cell>
          <cell r="H11">
            <v>1208.044</v>
          </cell>
        </row>
        <row r="16">
          <cell r="C16">
            <v>0</v>
          </cell>
        </row>
        <row r="19">
          <cell r="C19">
            <v>64077.8</v>
          </cell>
          <cell r="H19">
            <v>5876.4</v>
          </cell>
        </row>
        <row r="21">
          <cell r="C21">
            <v>21763.15</v>
          </cell>
          <cell r="H21">
            <v>1731.3</v>
          </cell>
        </row>
        <row r="22">
          <cell r="C22">
            <v>12604.9</v>
          </cell>
          <cell r="H22">
            <v>2583.95</v>
          </cell>
        </row>
      </sheetData>
      <sheetData sheetId="8">
        <row r="6">
          <cell r="G6">
            <v>7681.713460430688</v>
          </cell>
        </row>
        <row r="8">
          <cell r="G8">
            <v>2665.554570769449</v>
          </cell>
        </row>
        <row r="12">
          <cell r="G12">
            <v>7365.185629453681</v>
          </cell>
        </row>
        <row r="13">
          <cell r="G13">
            <v>0</v>
          </cell>
        </row>
        <row r="14">
          <cell r="G14">
            <v>5165.7583705463185</v>
          </cell>
        </row>
        <row r="15">
          <cell r="G15">
            <v>2583.95</v>
          </cell>
        </row>
        <row r="16">
          <cell r="G16">
            <v>50</v>
          </cell>
        </row>
        <row r="17">
          <cell r="G17">
            <v>0</v>
          </cell>
        </row>
        <row r="19">
          <cell r="G19">
            <v>4314</v>
          </cell>
        </row>
        <row r="28">
          <cell r="B28" t="str">
            <v> - налог на землю</v>
          </cell>
          <cell r="G28">
            <v>25.629</v>
          </cell>
        </row>
        <row r="29">
          <cell r="B29" t="str">
            <v> - налог с владельцев транспортных средств</v>
          </cell>
        </row>
        <row r="30">
          <cell r="B30" t="str">
            <v> - другие обязательные платежи и сборы</v>
          </cell>
        </row>
        <row r="31">
          <cell r="C31">
            <v>0</v>
          </cell>
          <cell r="D31">
            <v>0</v>
          </cell>
          <cell r="E31">
            <v>0</v>
          </cell>
          <cell r="F31">
            <v>0</v>
          </cell>
          <cell r="G31">
            <v>7255</v>
          </cell>
        </row>
        <row r="33">
          <cell r="B33" t="str">
            <v>Арендная плата</v>
          </cell>
        </row>
        <row r="34">
          <cell r="B34" t="str">
            <v>Общехозяйственные расходы</v>
          </cell>
          <cell r="G34">
            <v>7255</v>
          </cell>
        </row>
        <row r="35">
          <cell r="B35" t="str">
            <v>Прочие</v>
          </cell>
          <cell r="G35">
            <v>0</v>
          </cell>
        </row>
        <row r="51">
          <cell r="C51">
            <v>0</v>
          </cell>
          <cell r="D51">
            <v>0</v>
          </cell>
          <cell r="E51">
            <v>0</v>
          </cell>
          <cell r="F51">
            <v>0</v>
          </cell>
          <cell r="G51">
            <v>212.40699999999998</v>
          </cell>
        </row>
        <row r="59">
          <cell r="C59">
            <v>0</v>
          </cell>
          <cell r="D59">
            <v>0</v>
          </cell>
          <cell r="E59">
            <v>0</v>
          </cell>
          <cell r="F59">
            <v>0</v>
          </cell>
          <cell r="G59">
            <v>1939.968</v>
          </cell>
        </row>
        <row r="61">
          <cell r="G61">
            <v>777.4000000000001</v>
          </cell>
        </row>
        <row r="62">
          <cell r="G62">
            <v>0</v>
          </cell>
        </row>
        <row r="63">
          <cell r="G63">
            <v>1162.568</v>
          </cell>
        </row>
        <row r="64">
          <cell r="G64">
            <v>0</v>
          </cell>
        </row>
      </sheetData>
      <sheetData sheetId="9">
        <row r="15">
          <cell r="G15">
            <v>0</v>
          </cell>
        </row>
        <row r="16">
          <cell r="G16">
            <v>1258.114</v>
          </cell>
        </row>
        <row r="21">
          <cell r="C21">
            <v>0</v>
          </cell>
          <cell r="D21">
            <v>0</v>
          </cell>
          <cell r="E21">
            <v>0</v>
          </cell>
          <cell r="F21">
            <v>0</v>
          </cell>
          <cell r="G21">
            <v>0</v>
          </cell>
        </row>
        <row r="27">
          <cell r="B27" t="str">
            <v>Другие прочие платежи из прибыли</v>
          </cell>
        </row>
        <row r="28">
          <cell r="B28" t="str">
            <v>Выпадающие доходы</v>
          </cell>
        </row>
        <row r="29">
          <cell r="B29" t="str">
            <v>Затраты на проведение реформирования энергетики</v>
          </cell>
        </row>
        <row r="30">
          <cell r="B30" t="str">
            <v>Списание дебиторской задолженности более трех лет</v>
          </cell>
        </row>
        <row r="31">
          <cell r="B31" t="str">
            <v>Прирост собственных оборотных средств</v>
          </cell>
        </row>
        <row r="32">
          <cell r="C32">
            <v>0</v>
          </cell>
          <cell r="D32">
            <v>0</v>
          </cell>
          <cell r="E32">
            <v>0</v>
          </cell>
          <cell r="F32">
            <v>0</v>
          </cell>
          <cell r="G32">
            <v>1258.114</v>
          </cell>
        </row>
        <row r="35">
          <cell r="C35">
            <v>0</v>
          </cell>
          <cell r="D35">
            <v>0</v>
          </cell>
          <cell r="E35">
            <v>0</v>
          </cell>
          <cell r="F35">
            <v>0</v>
          </cell>
          <cell r="G35">
            <v>230.77830769230772</v>
          </cell>
        </row>
        <row r="36">
          <cell r="G36">
            <v>15.5</v>
          </cell>
        </row>
        <row r="37">
          <cell r="G37">
            <v>92.47938955694116</v>
          </cell>
        </row>
        <row r="38">
          <cell r="G38">
            <v>0</v>
          </cell>
        </row>
        <row r="39">
          <cell r="G39">
            <v>138.29891813536656</v>
          </cell>
        </row>
        <row r="40">
          <cell r="G40">
            <v>0</v>
          </cell>
        </row>
        <row r="41">
          <cell r="C41">
            <v>0</v>
          </cell>
          <cell r="D41">
            <v>0</v>
          </cell>
          <cell r="E41">
            <v>0</v>
          </cell>
          <cell r="F41">
            <v>0</v>
          </cell>
          <cell r="G41">
            <v>1616</v>
          </cell>
        </row>
        <row r="42">
          <cell r="G42">
            <v>1011</v>
          </cell>
        </row>
        <row r="44">
          <cell r="G44">
            <v>493</v>
          </cell>
        </row>
        <row r="45">
          <cell r="G45">
            <v>112</v>
          </cell>
        </row>
        <row r="49">
          <cell r="B49" t="str">
            <v>другие (транспортный)</v>
          </cell>
        </row>
        <row r="50">
          <cell r="B50" t="str">
            <v>отчисления в фонд энергосбережения</v>
          </cell>
        </row>
        <row r="54">
          <cell r="G54">
            <v>1607.6412229480075</v>
          </cell>
        </row>
        <row r="55">
          <cell r="G55">
            <v>0</v>
          </cell>
        </row>
        <row r="56">
          <cell r="G56">
            <v>1385.2510847443004</v>
          </cell>
        </row>
        <row r="57">
          <cell r="G57">
            <v>112</v>
          </cell>
        </row>
      </sheetData>
      <sheetData sheetId="12">
        <row r="34">
          <cell r="F34">
            <v>140</v>
          </cell>
          <cell r="G34">
            <v>7.3</v>
          </cell>
        </row>
        <row r="35">
          <cell r="F35">
            <v>140</v>
          </cell>
          <cell r="G35">
            <v>1</v>
          </cell>
        </row>
        <row r="37">
          <cell r="F37">
            <v>350</v>
          </cell>
          <cell r="G37">
            <v>119</v>
          </cell>
        </row>
        <row r="43">
          <cell r="F43">
            <v>270</v>
          </cell>
        </row>
      </sheetData>
      <sheetData sheetId="14">
        <row r="24">
          <cell r="H24">
            <v>0</v>
          </cell>
          <cell r="I24">
            <v>230.77830769230772</v>
          </cell>
          <cell r="J24">
            <v>0</v>
          </cell>
          <cell r="K24">
            <v>1616</v>
          </cell>
        </row>
        <row r="25">
          <cell r="H25">
            <v>0</v>
          </cell>
          <cell r="I25">
            <v>92.47938955694116</v>
          </cell>
          <cell r="J25">
            <v>0</v>
          </cell>
          <cell r="K25">
            <v>1011</v>
          </cell>
        </row>
        <row r="26">
          <cell r="H26">
            <v>0</v>
          </cell>
          <cell r="I26">
            <v>0</v>
          </cell>
          <cell r="J26">
            <v>0</v>
          </cell>
          <cell r="K26">
            <v>0</v>
          </cell>
        </row>
        <row r="27">
          <cell r="H27">
            <v>0</v>
          </cell>
          <cell r="I27">
            <v>138.29891813536656</v>
          </cell>
          <cell r="J27">
            <v>0</v>
          </cell>
          <cell r="K27">
            <v>493</v>
          </cell>
        </row>
        <row r="28">
          <cell r="H28">
            <v>0</v>
          </cell>
          <cell r="I28">
            <v>0</v>
          </cell>
          <cell r="J28">
            <v>0</v>
          </cell>
          <cell r="K28">
            <v>112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Внимание"/>
      <sheetName val="заголовок"/>
      <sheetName val="1.1 журнал отключений"/>
      <sheetName val="1.2. показатель отключений"/>
      <sheetName val="предложения по показателям"/>
      <sheetName val="индикатор информативности"/>
      <sheetName val="индикатор исполнительности"/>
      <sheetName val="индикатор обратной связи"/>
      <sheetName val="индикаторы качества"/>
      <sheetName val="Обобщенный показатель"/>
      <sheetName val="расчет K_об"/>
      <sheetName val="параметры расчета"/>
      <sheetName val="3"/>
      <sheetName val="4"/>
      <sheetName val="5"/>
      <sheetName val="15"/>
      <sheetName val="16"/>
      <sheetName val="17.1"/>
      <sheetName val="17"/>
      <sheetName val="20"/>
      <sheetName val="21.3"/>
      <sheetName val="2.1"/>
      <sheetName val="2.2"/>
      <sheetName val="2.3"/>
      <sheetName val="расчет расходов"/>
      <sheetName val="ЭЗ"/>
    </sheetNames>
    <sheetDataSet>
      <sheetData sheetId="1">
        <row r="6">
          <cell r="B6" t="str">
            <v>ЗАО "Новомет-Пермь"</v>
          </cell>
        </row>
        <row r="7">
          <cell r="B7" t="str">
            <v>614065, г.Пермь, ул.Шоссе космонавтов 395, тел.296-27-56, 299-75-99 (факс)</v>
          </cell>
        </row>
        <row r="10">
          <cell r="B10" t="str">
            <v>Перельман Олег Михайлович</v>
          </cell>
        </row>
        <row r="15">
          <cell r="A15">
            <v>5904002096</v>
          </cell>
        </row>
      </sheetData>
      <sheetData sheetId="9">
        <row r="9">
          <cell r="D9">
            <v>0.038</v>
          </cell>
        </row>
        <row r="10">
          <cell r="D10">
            <v>0.8737000000000001</v>
          </cell>
        </row>
      </sheetData>
      <sheetData sheetId="10">
        <row r="10">
          <cell r="C10">
            <v>0</v>
          </cell>
        </row>
      </sheetData>
      <sheetData sheetId="11">
        <row r="34">
          <cell r="D34">
            <v>1021.3</v>
          </cell>
          <cell r="E34">
            <v>1591.49</v>
          </cell>
          <cell r="F34">
            <v>1634.8</v>
          </cell>
        </row>
        <row r="35">
          <cell r="D35">
            <v>1110.12</v>
          </cell>
        </row>
      </sheetData>
      <sheetData sheetId="13">
        <row r="8">
          <cell r="C8">
            <v>27.812</v>
          </cell>
          <cell r="H8">
            <v>29.091</v>
          </cell>
          <cell r="M8">
            <v>31.262</v>
          </cell>
          <cell r="W8">
            <v>32.45</v>
          </cell>
          <cell r="AG8">
            <v>32.45</v>
          </cell>
          <cell r="AL8">
            <v>32.45</v>
          </cell>
        </row>
        <row r="15">
          <cell r="F15">
            <v>27.812</v>
          </cell>
          <cell r="K15">
            <v>29.091</v>
          </cell>
        </row>
        <row r="16">
          <cell r="P16">
            <v>31.262</v>
          </cell>
          <cell r="Z16">
            <v>32.45</v>
          </cell>
          <cell r="AJ16">
            <v>32.45</v>
          </cell>
          <cell r="AO16">
            <v>32.45</v>
          </cell>
        </row>
        <row r="18">
          <cell r="C18">
            <v>0.1157</v>
          </cell>
          <cell r="H18">
            <v>0.13069999999999998</v>
          </cell>
          <cell r="M18">
            <v>0.13269999999999998</v>
          </cell>
          <cell r="W18">
            <v>0.136</v>
          </cell>
          <cell r="AG18">
            <v>0.136</v>
          </cell>
          <cell r="AL18">
            <v>0.136</v>
          </cell>
        </row>
        <row r="20">
          <cell r="C20">
            <v>0</v>
          </cell>
          <cell r="H20">
            <v>0</v>
          </cell>
          <cell r="M20">
            <v>0</v>
          </cell>
          <cell r="W20">
            <v>0</v>
          </cell>
          <cell r="AG20">
            <v>0</v>
          </cell>
          <cell r="AL20">
            <v>0</v>
          </cell>
        </row>
        <row r="22">
          <cell r="F22">
            <v>27.696</v>
          </cell>
          <cell r="K22">
            <v>28.96</v>
          </cell>
          <cell r="P22">
            <v>31.129</v>
          </cell>
          <cell r="Z22">
            <v>32.314</v>
          </cell>
          <cell r="AJ22">
            <v>32.314</v>
          </cell>
          <cell r="AO22">
            <v>32.314</v>
          </cell>
        </row>
      </sheetData>
      <sheetData sheetId="14">
        <row r="22">
          <cell r="C22">
            <v>8.655</v>
          </cell>
          <cell r="H22">
            <v>6.636113657195234</v>
          </cell>
          <cell r="W22">
            <v>7.4046746104491294</v>
          </cell>
          <cell r="AG22">
            <v>7.4046746104491294</v>
          </cell>
          <cell r="AL22">
            <v>7.4046746104491294</v>
          </cell>
        </row>
        <row r="27">
          <cell r="C27">
            <v>0</v>
          </cell>
          <cell r="H27">
            <v>0</v>
          </cell>
          <cell r="W27">
            <v>0</v>
          </cell>
          <cell r="AG27">
            <v>0</v>
          </cell>
          <cell r="AL27">
            <v>0</v>
          </cell>
        </row>
      </sheetData>
      <sheetData sheetId="15">
        <row r="8">
          <cell r="D8">
            <v>150.74</v>
          </cell>
          <cell r="E8">
            <v>160.01</v>
          </cell>
          <cell r="F8">
            <v>68</v>
          </cell>
          <cell r="G8">
            <v>68</v>
          </cell>
        </row>
        <row r="10">
          <cell r="D10">
            <v>150.74</v>
          </cell>
          <cell r="E10">
            <v>160.01</v>
          </cell>
          <cell r="F10">
            <v>68</v>
          </cell>
          <cell r="G10">
            <v>68</v>
          </cell>
        </row>
        <row r="11">
          <cell r="D11">
            <v>150.74</v>
          </cell>
          <cell r="E11">
            <v>160.01</v>
          </cell>
          <cell r="F11">
            <v>68</v>
          </cell>
          <cell r="G11">
            <v>68</v>
          </cell>
        </row>
        <row r="12">
          <cell r="D12">
            <v>0</v>
          </cell>
          <cell r="E12">
            <v>0</v>
          </cell>
          <cell r="F12">
            <v>0</v>
          </cell>
          <cell r="G12">
            <v>0</v>
          </cell>
        </row>
        <row r="13">
          <cell r="F13">
            <v>0</v>
          </cell>
          <cell r="G13">
            <v>0</v>
          </cell>
        </row>
        <row r="14">
          <cell r="F14">
            <v>0</v>
          </cell>
          <cell r="G14">
            <v>0</v>
          </cell>
        </row>
        <row r="15">
          <cell r="D15">
            <v>28.31</v>
          </cell>
          <cell r="E15">
            <v>162.72</v>
          </cell>
          <cell r="F15">
            <v>118.6</v>
          </cell>
          <cell r="G15">
            <v>118.6</v>
          </cell>
        </row>
        <row r="20">
          <cell r="D20">
            <v>823.9296000000002</v>
          </cell>
          <cell r="E20">
            <v>1432.3698000000009</v>
          </cell>
          <cell r="F20">
            <v>889.0200384</v>
          </cell>
        </row>
        <row r="22">
          <cell r="D22">
            <v>214.22</v>
          </cell>
          <cell r="E22">
            <v>372.42</v>
          </cell>
          <cell r="F22">
            <v>302.266813056</v>
          </cell>
          <cell r="G22">
            <v>302.266813056</v>
          </cell>
        </row>
        <row r="25">
          <cell r="D25">
            <v>1056.4399999999998</v>
          </cell>
          <cell r="E25">
            <v>1106.3</v>
          </cell>
          <cell r="F25">
            <v>946.38</v>
          </cell>
        </row>
        <row r="27">
          <cell r="D27">
            <v>21.260583254938854</v>
          </cell>
          <cell r="E27">
            <v>32.3</v>
          </cell>
          <cell r="F27">
            <v>22.6</v>
          </cell>
          <cell r="G27">
            <v>22.6</v>
          </cell>
        </row>
        <row r="28">
          <cell r="D28">
            <v>6.3</v>
          </cell>
          <cell r="E28">
            <v>6.3</v>
          </cell>
          <cell r="F28">
            <v>6.3</v>
          </cell>
          <cell r="G28">
            <v>6.3</v>
          </cell>
        </row>
        <row r="29">
          <cell r="D29">
            <v>6.3</v>
          </cell>
          <cell r="E29">
            <v>6.3</v>
          </cell>
          <cell r="F29">
            <v>6.3</v>
          </cell>
          <cell r="G29">
            <v>6.3</v>
          </cell>
        </row>
        <row r="30">
          <cell r="F30">
            <v>0</v>
          </cell>
        </row>
        <row r="31">
          <cell r="F31">
            <v>0</v>
          </cell>
        </row>
        <row r="32">
          <cell r="D32">
            <v>39.1409219190969</v>
          </cell>
          <cell r="E32">
            <v>59.54999999999999</v>
          </cell>
          <cell r="F32">
            <v>49.28</v>
          </cell>
          <cell r="G32">
            <v>49.28</v>
          </cell>
        </row>
        <row r="33">
          <cell r="D33">
            <v>1.2041392285983068</v>
          </cell>
          <cell r="E33">
            <v>1.4</v>
          </cell>
          <cell r="F33">
            <v>1.28</v>
          </cell>
        </row>
        <row r="34">
          <cell r="B34" t="str">
            <v>расходы на охрану и пожарную безопасность</v>
          </cell>
          <cell r="D34">
            <v>10.630291627469427</v>
          </cell>
          <cell r="E34">
            <v>17.7</v>
          </cell>
          <cell r="F34">
            <v>11.3</v>
          </cell>
          <cell r="G34">
            <v>11.3</v>
          </cell>
        </row>
        <row r="35">
          <cell r="B35" t="str">
            <v>Информационное обслуживание, консультационные и юридические услуги</v>
          </cell>
          <cell r="D35">
            <v>6.867356538099718</v>
          </cell>
          <cell r="E35">
            <v>12</v>
          </cell>
          <cell r="F35">
            <v>7.3</v>
          </cell>
          <cell r="G35">
            <v>7.3</v>
          </cell>
        </row>
        <row r="36">
          <cell r="B36" t="str">
            <v>расходы на сертификацию</v>
          </cell>
          <cell r="F36">
            <v>0</v>
          </cell>
        </row>
        <row r="37">
          <cell r="D37">
            <v>3.6</v>
          </cell>
          <cell r="E37">
            <v>4</v>
          </cell>
          <cell r="F37">
            <v>3.6</v>
          </cell>
        </row>
        <row r="38">
          <cell r="D38">
            <v>0</v>
          </cell>
          <cell r="E38">
            <v>0</v>
          </cell>
          <cell r="F38">
            <v>0</v>
          </cell>
        </row>
        <row r="45">
          <cell r="D45">
            <v>1.03480714957667</v>
          </cell>
          <cell r="E45">
            <v>0.8</v>
          </cell>
          <cell r="F45">
            <v>1.1</v>
          </cell>
        </row>
        <row r="46">
          <cell r="D46">
            <v>11.665098777046097</v>
          </cell>
          <cell r="E46">
            <v>11.3</v>
          </cell>
          <cell r="F46">
            <v>12.4</v>
          </cell>
          <cell r="G46">
            <v>12.4</v>
          </cell>
        </row>
        <row r="47">
          <cell r="D47">
            <v>4.13922859830668</v>
          </cell>
          <cell r="E47">
            <v>4.85</v>
          </cell>
          <cell r="F47">
            <v>4.4</v>
          </cell>
          <cell r="G47">
            <v>4.4</v>
          </cell>
        </row>
        <row r="50">
          <cell r="F50">
            <v>6.6</v>
          </cell>
        </row>
        <row r="51">
          <cell r="E51">
            <v>7.5</v>
          </cell>
          <cell r="F51">
            <v>1.3</v>
          </cell>
        </row>
        <row r="55">
          <cell r="D55">
            <v>0</v>
          </cell>
          <cell r="E55">
            <v>0</v>
          </cell>
          <cell r="F55">
            <v>0</v>
          </cell>
        </row>
        <row r="61">
          <cell r="F61">
            <v>0</v>
          </cell>
        </row>
      </sheetData>
      <sheetData sheetId="16">
        <row r="8">
          <cell r="E8">
            <v>5</v>
          </cell>
          <cell r="F8">
            <v>5</v>
          </cell>
          <cell r="G8">
            <v>5</v>
          </cell>
          <cell r="I8">
            <v>5</v>
          </cell>
          <cell r="K8">
            <v>5</v>
          </cell>
          <cell r="L8">
            <v>5</v>
          </cell>
        </row>
        <row r="9">
          <cell r="E9">
            <v>5</v>
          </cell>
          <cell r="F9">
            <v>3</v>
          </cell>
          <cell r="G9">
            <v>5</v>
          </cell>
          <cell r="I9">
            <v>5</v>
          </cell>
        </row>
        <row r="11">
          <cell r="E11">
            <v>3009.8925</v>
          </cell>
          <cell r="F11">
            <v>160.7526196719721</v>
          </cell>
          <cell r="G11">
            <v>3247.6740075</v>
          </cell>
          <cell r="I11">
            <v>3526.973972145</v>
          </cell>
        </row>
        <row r="12">
          <cell r="F12">
            <v>1</v>
          </cell>
          <cell r="I12">
            <v>1.051</v>
          </cell>
        </row>
        <row r="13">
          <cell r="E13">
            <v>3268.7432550000003</v>
          </cell>
          <cell r="F13">
            <v>160.7526196719721</v>
          </cell>
          <cell r="G13">
            <v>3526.973972145</v>
          </cell>
          <cell r="H13">
            <v>0</v>
          </cell>
          <cell r="I13">
            <v>3706.8496447243947</v>
          </cell>
          <cell r="J13">
            <v>0</v>
          </cell>
        </row>
        <row r="15">
          <cell r="E15">
            <v>2.0990765161832052</v>
          </cell>
          <cell r="F15">
            <v>1.7</v>
          </cell>
          <cell r="G15">
            <v>2.0990765161832052</v>
          </cell>
          <cell r="I15">
            <v>2.0990765161832052</v>
          </cell>
        </row>
        <row r="18">
          <cell r="E18">
            <v>8</v>
          </cell>
          <cell r="F18">
            <v>5424.58</v>
          </cell>
          <cell r="G18">
            <v>8</v>
          </cell>
          <cell r="I18">
            <v>8</v>
          </cell>
        </row>
        <row r="21">
          <cell r="E21">
            <v>61.14178835973476</v>
          </cell>
          <cell r="F21">
            <v>25</v>
          </cell>
          <cell r="G21">
            <v>61.14178835973476</v>
          </cell>
          <cell r="I21">
            <v>61.14178835973476</v>
          </cell>
        </row>
        <row r="24">
          <cell r="E24">
            <v>0</v>
          </cell>
          <cell r="G24">
            <v>0</v>
          </cell>
          <cell r="I24">
            <v>0</v>
          </cell>
        </row>
        <row r="27">
          <cell r="I27">
            <v>0</v>
          </cell>
        </row>
        <row r="30">
          <cell r="E30">
            <v>15</v>
          </cell>
          <cell r="F30">
            <v>15</v>
          </cell>
          <cell r="G30">
            <v>15</v>
          </cell>
          <cell r="I30">
            <v>15</v>
          </cell>
        </row>
        <row r="39">
          <cell r="F39">
            <v>27128</v>
          </cell>
          <cell r="I39">
            <v>0</v>
          </cell>
        </row>
        <row r="48">
          <cell r="E48">
            <v>13732.160000000002</v>
          </cell>
          <cell r="F48">
            <v>23872.830000000013</v>
          </cell>
          <cell r="G48">
            <v>14817.000639999998</v>
          </cell>
          <cell r="I48">
            <v>15572.66767264</v>
          </cell>
        </row>
      </sheetData>
      <sheetData sheetId="20">
        <row r="8">
          <cell r="D8">
            <v>0</v>
          </cell>
          <cell r="E8">
            <v>0</v>
          </cell>
          <cell r="F8">
            <v>0</v>
          </cell>
        </row>
        <row r="13">
          <cell r="D13">
            <v>20.13</v>
          </cell>
          <cell r="E13">
            <v>20.13</v>
          </cell>
          <cell r="F13">
            <v>21.72</v>
          </cell>
          <cell r="H13">
            <v>22.827719999999996</v>
          </cell>
        </row>
        <row r="17">
          <cell r="B17" t="str">
            <v>Выпадающие доходы (или дополнительно полученные доходы)</v>
          </cell>
          <cell r="D17">
            <v>15.29</v>
          </cell>
          <cell r="F17">
            <v>18.07915473</v>
          </cell>
        </row>
        <row r="18">
          <cell r="B18" t="str">
            <v>Списание дебиторской задолженности более трех лет</v>
          </cell>
        </row>
        <row r="19">
          <cell r="D19">
            <v>20.13</v>
          </cell>
          <cell r="E19">
            <v>20.13</v>
          </cell>
          <cell r="F19">
            <v>21.72</v>
          </cell>
          <cell r="G19">
            <v>0</v>
          </cell>
          <cell r="H19">
            <v>22.827719999999996</v>
          </cell>
        </row>
        <row r="22">
          <cell r="D22">
            <v>3.8342857142857145</v>
          </cell>
          <cell r="E22">
            <v>0</v>
          </cell>
          <cell r="F22">
            <v>3.9841420118343196</v>
          </cell>
          <cell r="G22">
            <v>0</v>
          </cell>
          <cell r="H22">
            <v>4.18733325443787</v>
          </cell>
        </row>
        <row r="23">
          <cell r="D23">
            <v>16</v>
          </cell>
          <cell r="F23">
            <v>15.5</v>
          </cell>
          <cell r="H23">
            <v>15.5</v>
          </cell>
        </row>
        <row r="24">
          <cell r="D24">
            <v>0</v>
          </cell>
          <cell r="F24">
            <v>0</v>
          </cell>
          <cell r="H24">
            <v>0</v>
          </cell>
        </row>
        <row r="25">
          <cell r="D25">
            <v>0</v>
          </cell>
          <cell r="F25">
            <v>0</v>
          </cell>
          <cell r="H25">
            <v>0</v>
          </cell>
        </row>
        <row r="26">
          <cell r="D26">
            <v>3.8342857142857145</v>
          </cell>
          <cell r="F26">
            <v>3.9841420118343196</v>
          </cell>
          <cell r="H26">
            <v>4.18733325443787</v>
          </cell>
        </row>
        <row r="27">
          <cell r="D27">
            <v>0</v>
          </cell>
          <cell r="F27">
            <v>0</v>
          </cell>
          <cell r="H27">
            <v>0</v>
          </cell>
        </row>
        <row r="29">
          <cell r="D29">
            <v>2.06</v>
          </cell>
          <cell r="E29">
            <v>2.06</v>
          </cell>
          <cell r="F29">
            <v>12.3</v>
          </cell>
        </row>
        <row r="32">
          <cell r="D32">
            <v>0</v>
          </cell>
          <cell r="E32">
            <v>0</v>
          </cell>
          <cell r="F32">
            <v>0</v>
          </cell>
          <cell r="H32">
            <v>0</v>
          </cell>
        </row>
        <row r="33">
          <cell r="D33">
            <v>0</v>
          </cell>
          <cell r="E33">
            <v>0</v>
          </cell>
          <cell r="F33">
            <v>0</v>
          </cell>
          <cell r="H33">
            <v>0</v>
          </cell>
        </row>
        <row r="34">
          <cell r="D34">
            <v>0</v>
          </cell>
          <cell r="E34">
            <v>0</v>
          </cell>
          <cell r="F34">
            <v>0</v>
          </cell>
          <cell r="H34">
            <v>0</v>
          </cell>
        </row>
        <row r="35">
          <cell r="D35">
            <v>0</v>
          </cell>
          <cell r="E35">
            <v>0</v>
          </cell>
          <cell r="F35">
            <v>0</v>
          </cell>
          <cell r="H35">
            <v>0</v>
          </cell>
        </row>
      </sheetData>
      <sheetData sheetId="21">
        <row r="9">
          <cell r="E9">
            <v>800</v>
          </cell>
        </row>
        <row r="10">
          <cell r="E10">
            <v>600</v>
          </cell>
        </row>
        <row r="11">
          <cell r="E11">
            <v>400</v>
          </cell>
        </row>
        <row r="12">
          <cell r="E12">
            <v>300</v>
          </cell>
        </row>
        <row r="13">
          <cell r="E13">
            <v>230</v>
          </cell>
        </row>
        <row r="14">
          <cell r="E14">
            <v>170</v>
          </cell>
        </row>
        <row r="15">
          <cell r="E15">
            <v>290</v>
          </cell>
        </row>
        <row r="16">
          <cell r="E16">
            <v>210</v>
          </cell>
        </row>
        <row r="17">
          <cell r="E17">
            <v>260</v>
          </cell>
        </row>
        <row r="18">
          <cell r="E18">
            <v>210</v>
          </cell>
        </row>
        <row r="19">
          <cell r="E19">
            <v>140</v>
          </cell>
        </row>
        <row r="20">
          <cell r="E20">
            <v>270</v>
          </cell>
        </row>
        <row r="21">
          <cell r="E21">
            <v>180</v>
          </cell>
        </row>
        <row r="22">
          <cell r="E22">
            <v>180</v>
          </cell>
        </row>
        <row r="23">
          <cell r="E23">
            <v>160</v>
          </cell>
        </row>
        <row r="24">
          <cell r="E24">
            <v>130</v>
          </cell>
        </row>
        <row r="25">
          <cell r="E25">
            <v>190</v>
          </cell>
        </row>
        <row r="26">
          <cell r="E26">
            <v>160</v>
          </cell>
        </row>
        <row r="27">
          <cell r="E27">
            <v>3000</v>
          </cell>
        </row>
        <row r="28">
          <cell r="E28">
            <v>2300</v>
          </cell>
        </row>
        <row r="30">
          <cell r="E30">
            <v>170</v>
          </cell>
        </row>
        <row r="31">
          <cell r="E31">
            <v>140</v>
          </cell>
        </row>
        <row r="32">
          <cell r="E32">
            <v>120</v>
          </cell>
        </row>
        <row r="33">
          <cell r="E33">
            <v>180</v>
          </cell>
        </row>
        <row r="34">
          <cell r="E34">
            <v>150</v>
          </cell>
        </row>
        <row r="35">
          <cell r="E35">
            <v>160</v>
          </cell>
        </row>
        <row r="36">
          <cell r="E36">
            <v>140</v>
          </cell>
          <cell r="F36">
            <v>0.18</v>
          </cell>
        </row>
        <row r="37">
          <cell r="E37">
            <v>110</v>
          </cell>
          <cell r="F37">
            <v>1.52</v>
          </cell>
        </row>
        <row r="38">
          <cell r="E38">
            <v>470</v>
          </cell>
        </row>
        <row r="39">
          <cell r="E39">
            <v>350</v>
          </cell>
          <cell r="F39">
            <v>6.17</v>
          </cell>
        </row>
        <row r="42">
          <cell r="E42">
            <v>260</v>
          </cell>
        </row>
        <row r="43">
          <cell r="E43">
            <v>220</v>
          </cell>
        </row>
        <row r="44">
          <cell r="E44">
            <v>150</v>
          </cell>
        </row>
        <row r="45">
          <cell r="E45">
            <v>270</v>
          </cell>
        </row>
      </sheetData>
      <sheetData sheetId="23">
        <row r="37">
          <cell r="G37">
            <v>153.519</v>
          </cell>
        </row>
      </sheetData>
      <sheetData sheetId="24">
        <row r="8">
          <cell r="E8">
            <v>1.069</v>
          </cell>
          <cell r="F8">
            <v>1.086</v>
          </cell>
          <cell r="G8">
            <v>1.051</v>
          </cell>
          <cell r="H8">
            <v>1.059</v>
          </cell>
          <cell r="I8">
            <v>1.052</v>
          </cell>
        </row>
        <row r="9">
          <cell r="G9">
            <v>0</v>
          </cell>
          <cell r="H9">
            <v>0.01</v>
          </cell>
          <cell r="I9">
            <v>0.01</v>
          </cell>
        </row>
        <row r="10">
          <cell r="E10">
            <v>153.519</v>
          </cell>
          <cell r="F10">
            <v>153.519</v>
          </cell>
          <cell r="G10">
            <v>153.519</v>
          </cell>
          <cell r="H10">
            <v>153.519</v>
          </cell>
          <cell r="I10">
            <v>153.519</v>
          </cell>
        </row>
        <row r="11">
          <cell r="F11">
            <v>0</v>
          </cell>
          <cell r="G11">
            <v>0</v>
          </cell>
          <cell r="H11">
            <v>0</v>
          </cell>
          <cell r="I11">
            <v>0</v>
          </cell>
        </row>
        <row r="12">
          <cell r="G12">
            <v>0.75</v>
          </cell>
          <cell r="H12">
            <v>0.75</v>
          </cell>
          <cell r="I12">
            <v>0.75</v>
          </cell>
        </row>
        <row r="13">
          <cell r="G13">
            <v>1.051</v>
          </cell>
          <cell r="H13">
            <v>1.0484099999999998</v>
          </cell>
          <cell r="I13">
            <v>1.04148</v>
          </cell>
        </row>
        <row r="17">
          <cell r="G17">
            <v>71.46799999999999</v>
          </cell>
        </row>
        <row r="19">
          <cell r="G19">
            <v>23.7526</v>
          </cell>
        </row>
        <row r="20">
          <cell r="G20">
            <v>934.3600603584</v>
          </cell>
        </row>
        <row r="22">
          <cell r="G22">
            <v>994.6453799999999</v>
          </cell>
        </row>
        <row r="24">
          <cell r="G24">
            <v>1.34528</v>
          </cell>
        </row>
        <row r="25">
          <cell r="G25">
            <v>11.8763</v>
          </cell>
        </row>
        <row r="26">
          <cell r="G26">
            <v>7.672299999999999</v>
          </cell>
        </row>
        <row r="28">
          <cell r="G28">
            <v>6.936599999999999</v>
          </cell>
        </row>
        <row r="29">
          <cell r="G29">
            <v>1.3662999999999963</v>
          </cell>
        </row>
        <row r="30">
          <cell r="G30">
            <v>1.1561000000000001</v>
          </cell>
        </row>
        <row r="31">
          <cell r="G31">
            <v>13.032399999999999</v>
          </cell>
        </row>
        <row r="32">
          <cell r="G32">
            <v>3.7836</v>
          </cell>
        </row>
        <row r="33">
          <cell r="G33">
            <v>4.6244000000000005</v>
          </cell>
        </row>
        <row r="41">
          <cell r="G41">
            <v>0</v>
          </cell>
          <cell r="H41">
            <v>0</v>
          </cell>
          <cell r="I41">
            <v>0</v>
          </cell>
        </row>
        <row r="42">
          <cell r="G42">
            <v>0</v>
          </cell>
          <cell r="H42">
            <v>0</v>
          </cell>
          <cell r="I42">
            <v>0</v>
          </cell>
        </row>
        <row r="43">
          <cell r="G43">
            <v>0</v>
          </cell>
          <cell r="H43">
            <v>0</v>
          </cell>
          <cell r="I43">
            <v>0</v>
          </cell>
        </row>
        <row r="45">
          <cell r="G45">
            <v>6.3</v>
          </cell>
          <cell r="H45">
            <v>6.3</v>
          </cell>
          <cell r="I45">
            <v>6.3</v>
          </cell>
        </row>
        <row r="46">
          <cell r="G46">
            <v>0</v>
          </cell>
          <cell r="H46">
            <v>0</v>
          </cell>
          <cell r="I46">
            <v>0</v>
          </cell>
        </row>
        <row r="47">
          <cell r="G47">
            <v>12.3</v>
          </cell>
          <cell r="H47">
            <v>12.3</v>
          </cell>
          <cell r="I47">
            <v>12.3</v>
          </cell>
        </row>
        <row r="48">
          <cell r="G48">
            <v>317.68242052185605</v>
          </cell>
        </row>
        <row r="49">
          <cell r="G49">
            <v>0</v>
          </cell>
          <cell r="H49">
            <v>0</v>
          </cell>
          <cell r="I49">
            <v>0</v>
          </cell>
        </row>
        <row r="50">
          <cell r="G50">
            <v>4.18733325443787</v>
          </cell>
        </row>
        <row r="51">
          <cell r="I51">
            <v>0</v>
          </cell>
        </row>
        <row r="57">
          <cell r="G57">
            <v>116.3</v>
          </cell>
          <cell r="H57">
            <v>110.97328244274809</v>
          </cell>
          <cell r="I57">
            <v>105.89053668201153</v>
          </cell>
        </row>
        <row r="58">
          <cell r="G58">
            <v>0</v>
          </cell>
          <cell r="I58">
            <v>0</v>
          </cell>
        </row>
        <row r="59">
          <cell r="G59">
            <v>0</v>
          </cell>
          <cell r="H59">
            <v>0</v>
          </cell>
          <cell r="I59">
            <v>0</v>
          </cell>
        </row>
        <row r="60">
          <cell r="G60">
            <v>0</v>
          </cell>
          <cell r="I60">
            <v>0</v>
          </cell>
        </row>
        <row r="62">
          <cell r="G62">
            <v>22.827719999999996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Внимание"/>
      <sheetName val="заголовок"/>
      <sheetName val="1.1 журнал отключений"/>
      <sheetName val="1.2. показатель отключений"/>
      <sheetName val="предложения по показателям"/>
      <sheetName val="индикатор информативности"/>
      <sheetName val="индикатор исполнительности"/>
      <sheetName val="индикатор обратной связи"/>
      <sheetName val="индикаторы качества"/>
      <sheetName val="Обобщенный показатель"/>
      <sheetName val="расчет K_об"/>
      <sheetName val="параметры расчета"/>
      <sheetName val="3"/>
      <sheetName val="4"/>
      <sheetName val="5"/>
      <sheetName val="15"/>
      <sheetName val="16"/>
      <sheetName val="17.1"/>
      <sheetName val="17"/>
      <sheetName val="20"/>
      <sheetName val="21.3"/>
      <sheetName val="2.1"/>
      <sheetName val="2.2"/>
      <sheetName val="2.3"/>
      <sheetName val="расчет расходов"/>
      <sheetName val="ЭЗ"/>
    </sheetNames>
    <sheetDataSet>
      <sheetData sheetId="24">
        <row r="8">
          <cell r="H8">
            <v>1.059</v>
          </cell>
        </row>
        <row r="9">
          <cell r="G9">
            <v>0</v>
          </cell>
          <cell r="H9">
            <v>0.01</v>
          </cell>
        </row>
        <row r="11">
          <cell r="H11">
            <v>0</v>
          </cell>
        </row>
        <row r="12">
          <cell r="G12">
            <v>0.75</v>
          </cell>
          <cell r="H12">
            <v>0.75</v>
          </cell>
        </row>
        <row r="13">
          <cell r="H13">
            <v>1.0484099999999998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B1:AK446"/>
  <sheetViews>
    <sheetView tabSelected="1" view="pageBreakPreview" zoomScale="55" zoomScaleNormal="50" zoomScaleSheetLayoutView="55" zoomScalePageLayoutView="0" workbookViewId="0" topLeftCell="J77">
      <selection activeCell="D10" sqref="D10:AC10"/>
    </sheetView>
  </sheetViews>
  <sheetFormatPr defaultColWidth="9.00390625" defaultRowHeight="12.75"/>
  <cols>
    <col min="1" max="1" width="9.125" style="1" customWidth="1"/>
    <col min="2" max="2" width="8.25390625" style="1" customWidth="1"/>
    <col min="3" max="3" width="69.375" style="1" customWidth="1"/>
    <col min="4" max="4" width="13.625" style="2" customWidth="1"/>
    <col min="5" max="5" width="14.625" style="2" customWidth="1"/>
    <col min="6" max="7" width="13.375" style="1" customWidth="1"/>
    <col min="8" max="8" width="12.375" style="1" customWidth="1"/>
    <col min="9" max="9" width="15.25390625" style="1" customWidth="1"/>
    <col min="10" max="11" width="15.00390625" style="1" customWidth="1"/>
    <col min="12" max="12" width="15.75390625" style="1" customWidth="1"/>
    <col min="13" max="13" width="15.875" style="1" customWidth="1"/>
    <col min="14" max="14" width="16.75390625" style="1" customWidth="1"/>
    <col min="15" max="15" width="17.25390625" style="1" customWidth="1"/>
    <col min="16" max="16" width="16.25390625" style="1" customWidth="1"/>
    <col min="17" max="17" width="13.125" style="1" customWidth="1"/>
    <col min="18" max="18" width="13.00390625" style="1" customWidth="1"/>
    <col min="19" max="19" width="16.125" style="1" customWidth="1"/>
    <col min="20" max="20" width="15.875" style="1" customWidth="1"/>
    <col min="21" max="21" width="17.125" style="1" customWidth="1"/>
    <col min="22" max="22" width="15.25390625" style="1" customWidth="1"/>
    <col min="23" max="23" width="15.625" style="1" customWidth="1"/>
    <col min="24" max="24" width="15.25390625" style="1" customWidth="1"/>
    <col min="25" max="25" width="15.875" style="1" customWidth="1"/>
    <col min="26" max="26" width="16.375" style="1" customWidth="1"/>
    <col min="27" max="27" width="16.75390625" style="1" customWidth="1"/>
    <col min="28" max="28" width="15.125" style="1" customWidth="1"/>
    <col min="29" max="29" width="116.75390625" style="1" customWidth="1"/>
    <col min="30" max="30" width="17.625" style="1" customWidth="1"/>
    <col min="31" max="37" width="9.125" style="1" customWidth="1"/>
    <col min="38" max="38" width="10.875" style="1" customWidth="1"/>
    <col min="39" max="16384" width="9.125" style="1" customWidth="1"/>
  </cols>
  <sheetData>
    <row r="1" spans="2:34" ht="28.5" customHeight="1">
      <c r="B1" s="130" t="s">
        <v>0</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ht="24" customHeight="1"/>
    <row r="3" spans="2:34" ht="30">
      <c r="B3" s="131" t="s">
        <v>1</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row>
    <row r="4" spans="2:34" ht="25.5">
      <c r="B4" s="132" t="s">
        <v>2</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row>
    <row r="5" spans="2:34" ht="34.5">
      <c r="B5" s="133" t="str">
        <f>'[8]заголовок'!B6</f>
        <v>ЗАО "Новомет-Пермь"</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row>
    <row r="6" ht="24" customHeight="1"/>
    <row r="7" ht="12.75" hidden="1"/>
    <row r="8" ht="24" customHeight="1"/>
    <row r="9" spans="2:29" ht="23.25">
      <c r="B9" s="3" t="s">
        <v>3</v>
      </c>
      <c r="C9" s="4" t="s">
        <v>4</v>
      </c>
      <c r="D9" s="5"/>
      <c r="E9" s="5"/>
      <c r="F9" s="6"/>
      <c r="G9" s="6"/>
      <c r="H9" s="6"/>
      <c r="I9" s="6"/>
      <c r="J9" s="6"/>
      <c r="K9" s="6"/>
      <c r="L9" s="6"/>
      <c r="M9" s="6"/>
      <c r="N9" s="6"/>
      <c r="O9" s="6"/>
      <c r="P9" s="6"/>
      <c r="Q9" s="6"/>
      <c r="R9" s="6"/>
      <c r="S9" s="6"/>
      <c r="T9" s="6"/>
      <c r="U9" s="6"/>
      <c r="V9" s="6"/>
      <c r="W9" s="6"/>
      <c r="X9" s="6"/>
      <c r="Y9" s="6"/>
      <c r="Z9" s="6"/>
      <c r="AA9" s="6"/>
      <c r="AB9" s="6"/>
      <c r="AC9" s="6"/>
    </row>
    <row r="10" spans="2:29" ht="23.25">
      <c r="B10" s="7"/>
      <c r="C10" s="8" t="s">
        <v>5</v>
      </c>
      <c r="D10" s="134" t="str">
        <f>'[8]заголовок'!B6</f>
        <v>ЗАО "Новомет-Пермь"</v>
      </c>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row>
    <row r="11" spans="2:29" ht="23.25">
      <c r="B11" s="7"/>
      <c r="C11" s="8" t="s">
        <v>6</v>
      </c>
      <c r="D11" s="135">
        <f>'[8]заголовок'!A15</f>
        <v>5904002096</v>
      </c>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row>
    <row r="12" spans="2:29" ht="23.25">
      <c r="B12" s="7"/>
      <c r="C12" s="8" t="s">
        <v>7</v>
      </c>
      <c r="D12" s="134" t="str">
        <f>'[8]заголовок'!B7</f>
        <v>614065, г.Пермь, ул.Шоссе космонавтов 395, тел.296-27-56, 299-75-99 (факс)</v>
      </c>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row>
    <row r="13" spans="2:29" ht="23.25">
      <c r="B13" s="7"/>
      <c r="C13" s="8" t="s">
        <v>8</v>
      </c>
      <c r="D13" s="134" t="str">
        <f>'[8]заголовок'!B10</f>
        <v>Перельман Олег Михайлович</v>
      </c>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row>
    <row r="14" spans="2:29" ht="23.25">
      <c r="B14" s="7"/>
      <c r="C14" s="8" t="s">
        <v>9</v>
      </c>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row>
    <row r="15" spans="3:29" ht="24" customHeight="1">
      <c r="C15" s="9"/>
      <c r="D15" s="10"/>
      <c r="E15" s="10"/>
      <c r="F15" s="9"/>
      <c r="G15" s="9"/>
      <c r="H15" s="9"/>
      <c r="I15" s="10"/>
      <c r="J15" s="9"/>
      <c r="K15" s="9"/>
      <c r="L15" s="9"/>
      <c r="M15" s="9"/>
      <c r="N15" s="9"/>
      <c r="O15" s="9"/>
      <c r="P15" s="9"/>
      <c r="Q15" s="9"/>
      <c r="R15" s="9"/>
      <c r="S15" s="9"/>
      <c r="T15" s="9"/>
      <c r="U15" s="9"/>
      <c r="V15" s="9"/>
      <c r="W15" s="9"/>
      <c r="X15" s="9"/>
      <c r="Y15" s="9"/>
      <c r="Z15" s="9"/>
      <c r="AA15" s="9"/>
      <c r="AB15" s="9"/>
      <c r="AC15" s="9"/>
    </row>
    <row r="16" spans="2:29" ht="23.25">
      <c r="B16" s="3" t="s">
        <v>10</v>
      </c>
      <c r="C16" s="11" t="s">
        <v>11</v>
      </c>
      <c r="D16" s="5"/>
      <c r="E16" s="5"/>
      <c r="F16" s="6"/>
      <c r="G16" s="6"/>
      <c r="H16" s="6"/>
      <c r="I16" s="10"/>
      <c r="J16" s="6"/>
      <c r="K16" s="6"/>
      <c r="L16" s="6"/>
      <c r="M16" s="6"/>
      <c r="N16" s="6"/>
      <c r="O16" s="6"/>
      <c r="P16" s="6"/>
      <c r="Q16" s="9"/>
      <c r="R16" s="9"/>
      <c r="S16" s="9"/>
      <c r="T16" s="9"/>
      <c r="U16" s="9"/>
      <c r="V16" s="9"/>
      <c r="W16" s="9"/>
      <c r="X16" s="9"/>
      <c r="Y16" s="9"/>
      <c r="Z16" s="9"/>
      <c r="AA16" s="9"/>
      <c r="AB16" s="9"/>
      <c r="AC16" s="9"/>
    </row>
    <row r="17" spans="3:29" ht="23.25">
      <c r="C17" s="8" t="s">
        <v>12</v>
      </c>
      <c r="D17" s="5"/>
      <c r="E17" s="12" t="s">
        <v>13</v>
      </c>
      <c r="F17" s="13">
        <v>40493</v>
      </c>
      <c r="G17" s="12" t="s">
        <v>14</v>
      </c>
      <c r="H17" s="13" t="s">
        <v>15</v>
      </c>
      <c r="I17" s="8"/>
      <c r="J17" s="8"/>
      <c r="K17" s="8"/>
      <c r="L17" s="8"/>
      <c r="M17" s="5"/>
      <c r="N17" s="5"/>
      <c r="O17" s="5"/>
      <c r="P17" s="5"/>
      <c r="Q17" s="9"/>
      <c r="R17" s="9"/>
      <c r="S17" s="9"/>
      <c r="T17" s="9"/>
      <c r="U17" s="9"/>
      <c r="V17" s="9"/>
      <c r="W17" s="9"/>
      <c r="X17" s="9"/>
      <c r="Y17" s="9"/>
      <c r="Z17" s="9"/>
      <c r="AA17" s="9"/>
      <c r="AB17" s="9"/>
      <c r="AC17" s="9"/>
    </row>
    <row r="18" spans="3:29" ht="23.25">
      <c r="C18" s="8" t="s">
        <v>16</v>
      </c>
      <c r="D18" s="5"/>
      <c r="E18" s="12" t="s">
        <v>13</v>
      </c>
      <c r="F18" s="13"/>
      <c r="G18" s="12"/>
      <c r="H18" s="13"/>
      <c r="I18" s="8"/>
      <c r="J18" s="8"/>
      <c r="K18" s="8"/>
      <c r="L18" s="8"/>
      <c r="M18" s="6"/>
      <c r="N18" s="6"/>
      <c r="O18" s="6"/>
      <c r="P18" s="6"/>
      <c r="Q18" s="9"/>
      <c r="R18" s="9"/>
      <c r="S18" s="9"/>
      <c r="T18" s="9"/>
      <c r="U18" s="9"/>
      <c r="V18" s="9"/>
      <c r="W18" s="9"/>
      <c r="X18" s="9"/>
      <c r="Y18" s="9"/>
      <c r="Z18" s="9"/>
      <c r="AA18" s="9"/>
      <c r="AB18" s="9"/>
      <c r="AC18" s="9"/>
    </row>
    <row r="19" spans="3:29" ht="23.25">
      <c r="C19" s="8" t="s">
        <v>17</v>
      </c>
      <c r="D19" s="5"/>
      <c r="E19" s="12" t="s">
        <v>13</v>
      </c>
      <c r="F19" s="13">
        <v>40676</v>
      </c>
      <c r="G19" s="12" t="s">
        <v>14</v>
      </c>
      <c r="H19" s="13" t="s">
        <v>18</v>
      </c>
      <c r="I19" s="8"/>
      <c r="J19" s="8"/>
      <c r="K19" s="8"/>
      <c r="L19" s="8"/>
      <c r="M19" s="5"/>
      <c r="N19" s="5"/>
      <c r="O19" s="5"/>
      <c r="P19" s="5"/>
      <c r="Q19" s="9"/>
      <c r="R19" s="9"/>
      <c r="S19" s="9"/>
      <c r="T19" s="9"/>
      <c r="U19" s="9"/>
      <c r="V19" s="9"/>
      <c r="W19" s="9"/>
      <c r="X19" s="9"/>
      <c r="Y19" s="9"/>
      <c r="Z19" s="9"/>
      <c r="AA19" s="9"/>
      <c r="AB19" s="9"/>
      <c r="AC19" s="9"/>
    </row>
    <row r="20" spans="3:29" ht="23.25">
      <c r="C20" s="8" t="s">
        <v>19</v>
      </c>
      <c r="D20" s="5"/>
      <c r="E20" s="12" t="s">
        <v>20</v>
      </c>
      <c r="F20" s="6"/>
      <c r="G20" s="12" t="s">
        <v>21</v>
      </c>
      <c r="H20" s="6"/>
      <c r="I20" s="14"/>
      <c r="J20" s="8"/>
      <c r="K20" s="8"/>
      <c r="L20" s="8"/>
      <c r="M20" s="15"/>
      <c r="N20" s="15"/>
      <c r="O20" s="15"/>
      <c r="P20" s="15"/>
      <c r="Q20" s="9"/>
      <c r="R20" s="9"/>
      <c r="S20" s="9"/>
      <c r="T20" s="9"/>
      <c r="U20" s="9"/>
      <c r="V20" s="9"/>
      <c r="W20" s="9"/>
      <c r="X20" s="9"/>
      <c r="Y20" s="9"/>
      <c r="Z20" s="9"/>
      <c r="AA20" s="9"/>
      <c r="AB20" s="9"/>
      <c r="AC20" s="9"/>
    </row>
    <row r="21" spans="3:29" ht="23.25">
      <c r="C21" s="8" t="s">
        <v>22</v>
      </c>
      <c r="D21" s="5"/>
      <c r="E21" s="136"/>
      <c r="F21" s="136"/>
      <c r="G21" s="5"/>
      <c r="H21" s="5"/>
      <c r="I21" s="14"/>
      <c r="J21" s="6"/>
      <c r="K21" s="6"/>
      <c r="L21" s="6"/>
      <c r="M21" s="6"/>
      <c r="N21" s="6"/>
      <c r="O21" s="6"/>
      <c r="P21" s="6"/>
      <c r="Q21" s="9"/>
      <c r="R21" s="9"/>
      <c r="S21" s="9"/>
      <c r="T21" s="9"/>
      <c r="U21" s="9"/>
      <c r="V21" s="9"/>
      <c r="W21" s="9"/>
      <c r="X21" s="9"/>
      <c r="Y21" s="9"/>
      <c r="Z21" s="9"/>
      <c r="AA21" s="9"/>
      <c r="AB21" s="9"/>
      <c r="AC21" s="9"/>
    </row>
    <row r="22" spans="3:29" ht="24" customHeight="1">
      <c r="C22" s="9"/>
      <c r="D22" s="10"/>
      <c r="E22" s="10"/>
      <c r="F22" s="9"/>
      <c r="G22" s="9"/>
      <c r="H22" s="9"/>
      <c r="I22" s="14"/>
      <c r="J22" s="9"/>
      <c r="K22" s="9"/>
      <c r="L22" s="9"/>
      <c r="M22" s="9"/>
      <c r="N22" s="9"/>
      <c r="O22" s="9"/>
      <c r="P22" s="9"/>
      <c r="Q22" s="9"/>
      <c r="R22" s="9"/>
      <c r="S22" s="9"/>
      <c r="T22" s="9"/>
      <c r="U22" s="9"/>
      <c r="V22" s="9"/>
      <c r="W22" s="9"/>
      <c r="X22" s="9"/>
      <c r="Y22" s="9"/>
      <c r="Z22" s="9"/>
      <c r="AA22" s="9"/>
      <c r="AB22" s="9"/>
      <c r="AC22" s="9"/>
    </row>
    <row r="23" spans="2:34" ht="23.25">
      <c r="B23" s="16" t="s">
        <v>23</v>
      </c>
      <c r="C23" s="17" t="s">
        <v>24</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9"/>
      <c r="AE23" s="19"/>
      <c r="AF23" s="19"/>
      <c r="AG23" s="19"/>
      <c r="AH23" s="19"/>
    </row>
    <row r="24" spans="3:34" ht="118.5" customHeight="1">
      <c r="C24" s="127" t="s">
        <v>25</v>
      </c>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20"/>
      <c r="AE24" s="20"/>
      <c r="AF24" s="20"/>
      <c r="AG24" s="20"/>
      <c r="AH24" s="20"/>
    </row>
    <row r="25" spans="3:34" ht="45.75" customHeight="1">
      <c r="C25" s="126" t="s">
        <v>26</v>
      </c>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20"/>
      <c r="AE25" s="20"/>
      <c r="AF25" s="20"/>
      <c r="AG25" s="20"/>
      <c r="AH25" s="20"/>
    </row>
    <row r="26" spans="3:34" ht="47.25" customHeight="1">
      <c r="C26" s="126" t="s">
        <v>27</v>
      </c>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20"/>
      <c r="AE26" s="20"/>
      <c r="AF26" s="20"/>
      <c r="AG26" s="20"/>
      <c r="AH26" s="20"/>
    </row>
    <row r="27" spans="2:34" ht="24" customHeight="1">
      <c r="B27" s="21"/>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0"/>
      <c r="AE27" s="20"/>
      <c r="AF27" s="20"/>
      <c r="AG27" s="20"/>
      <c r="AH27" s="20"/>
    </row>
    <row r="28" spans="2:34" ht="23.25">
      <c r="B28" s="16" t="s">
        <v>28</v>
      </c>
      <c r="C28" s="23" t="s">
        <v>29</v>
      </c>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0"/>
      <c r="AE28" s="20"/>
      <c r="AF28" s="20"/>
      <c r="AG28" s="20"/>
      <c r="AH28" s="20"/>
    </row>
    <row r="29" spans="2:34" ht="51" customHeight="1">
      <c r="B29" s="21"/>
      <c r="C29" s="127" t="s">
        <v>30</v>
      </c>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20"/>
      <c r="AE29" s="20"/>
      <c r="AF29" s="20"/>
      <c r="AG29" s="20"/>
      <c r="AH29" s="20"/>
    </row>
    <row r="30" spans="2:34" ht="23.25" customHeight="1">
      <c r="B30" s="21"/>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row>
    <row r="31" spans="2:34" ht="26.25" customHeight="1">
      <c r="B31" s="3" t="s">
        <v>31</v>
      </c>
      <c r="C31" s="4" t="s">
        <v>32</v>
      </c>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3:34" s="25" customFormat="1" ht="105" customHeight="1">
      <c r="C32" s="128" t="s">
        <v>33</v>
      </c>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26"/>
      <c r="AE32" s="26"/>
      <c r="AF32" s="26"/>
      <c r="AG32" s="26"/>
      <c r="AH32" s="26"/>
    </row>
    <row r="33" spans="2:34" ht="22.5" customHeight="1">
      <c r="B33" s="16" t="s">
        <v>34</v>
      </c>
      <c r="C33" s="129" t="s">
        <v>35</v>
      </c>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20"/>
      <c r="AE33" s="20"/>
      <c r="AF33" s="20"/>
      <c r="AG33" s="20"/>
      <c r="AH33" s="20"/>
    </row>
    <row r="34" spans="2:34" ht="22.5" customHeight="1">
      <c r="B34" s="1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0"/>
      <c r="AE34" s="20"/>
      <c r="AF34" s="20"/>
      <c r="AG34" s="20"/>
      <c r="AH34" s="20"/>
    </row>
    <row r="35" spans="2:34" ht="22.5" customHeight="1">
      <c r="B35" s="16" t="s">
        <v>36</v>
      </c>
      <c r="C35" s="119" t="s">
        <v>37</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20"/>
      <c r="AE35" s="20"/>
      <c r="AF35" s="20"/>
      <c r="AG35" s="20"/>
      <c r="AH35" s="20"/>
    </row>
    <row r="36" spans="2:34" ht="22.5" customHeight="1">
      <c r="B36" s="16"/>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0"/>
      <c r="AE36" s="20"/>
      <c r="AF36" s="20"/>
      <c r="AG36" s="20"/>
      <c r="AH36" s="20"/>
    </row>
    <row r="37" spans="2:34" ht="22.5">
      <c r="B37" s="16" t="s">
        <v>38</v>
      </c>
      <c r="C37" s="17" t="s">
        <v>39</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row>
    <row r="38" spans="2:34" ht="18.75">
      <c r="B38" s="21"/>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row>
    <row r="39" spans="2:34" ht="18.75">
      <c r="B39" s="29"/>
      <c r="C39" s="30" t="s">
        <v>40</v>
      </c>
      <c r="D39" s="31" t="s">
        <v>41</v>
      </c>
      <c r="E39" s="120" t="s">
        <v>42</v>
      </c>
      <c r="F39" s="121"/>
      <c r="G39" s="120" t="s">
        <v>43</v>
      </c>
      <c r="H39" s="121"/>
      <c r="I39" s="120" t="s">
        <v>44</v>
      </c>
      <c r="J39" s="122"/>
      <c r="K39" s="122"/>
      <c r="L39" s="121"/>
      <c r="M39" s="123" t="s">
        <v>45</v>
      </c>
      <c r="N39" s="124"/>
      <c r="O39" s="125"/>
      <c r="P39" s="32"/>
      <c r="Q39" s="123" t="s">
        <v>46</v>
      </c>
      <c r="R39" s="125"/>
      <c r="S39" s="123" t="s">
        <v>47</v>
      </c>
      <c r="T39" s="124"/>
      <c r="U39" s="124"/>
      <c r="V39" s="124"/>
      <c r="W39" s="124"/>
      <c r="X39" s="124"/>
      <c r="Y39" s="124"/>
      <c r="Z39" s="124"/>
      <c r="AA39" s="124"/>
      <c r="AB39" s="124"/>
      <c r="AC39" s="125"/>
      <c r="AD39" s="20"/>
      <c r="AE39" s="20"/>
      <c r="AF39" s="20"/>
      <c r="AG39" s="20"/>
      <c r="AH39" s="20"/>
    </row>
    <row r="40" spans="2:34" ht="18.75" customHeight="1">
      <c r="B40" s="33">
        <v>1</v>
      </c>
      <c r="C40" s="34" t="s">
        <v>48</v>
      </c>
      <c r="D40" s="35">
        <v>120</v>
      </c>
      <c r="E40" s="106" t="s">
        <v>49</v>
      </c>
      <c r="F40" s="107"/>
      <c r="G40" s="108">
        <v>608662</v>
      </c>
      <c r="H40" s="109"/>
      <c r="I40" s="110" t="s">
        <v>50</v>
      </c>
      <c r="J40" s="111"/>
      <c r="K40" s="111"/>
      <c r="L40" s="112"/>
      <c r="M40" s="113" t="s">
        <v>51</v>
      </c>
      <c r="N40" s="114"/>
      <c r="O40" s="115"/>
      <c r="P40" s="36"/>
      <c r="Q40" s="100"/>
      <c r="R40" s="101"/>
      <c r="S40" s="100"/>
      <c r="T40" s="104"/>
      <c r="U40" s="104"/>
      <c r="V40" s="104"/>
      <c r="W40" s="104"/>
      <c r="X40" s="104"/>
      <c r="Y40" s="104"/>
      <c r="Z40" s="104"/>
      <c r="AA40" s="104"/>
      <c r="AB40" s="104"/>
      <c r="AC40" s="101"/>
      <c r="AD40" s="20"/>
      <c r="AE40" s="20"/>
      <c r="AF40" s="20"/>
      <c r="AG40" s="20"/>
      <c r="AH40" s="20"/>
    </row>
    <row r="41" spans="2:29" ht="18.75">
      <c r="B41" s="33">
        <v>2</v>
      </c>
      <c r="C41" s="34" t="s">
        <v>52</v>
      </c>
      <c r="D41" s="35">
        <v>140</v>
      </c>
      <c r="E41" s="65" t="s">
        <v>53</v>
      </c>
      <c r="F41" s="66"/>
      <c r="G41" s="67">
        <v>303690</v>
      </c>
      <c r="H41" s="68"/>
      <c r="I41" s="73"/>
      <c r="J41" s="74"/>
      <c r="K41" s="74"/>
      <c r="L41" s="75"/>
      <c r="M41" s="91"/>
      <c r="N41" s="92"/>
      <c r="O41" s="93"/>
      <c r="P41" s="37"/>
      <c r="Q41" s="102"/>
      <c r="R41" s="103"/>
      <c r="S41" s="102"/>
      <c r="T41" s="105"/>
      <c r="U41" s="105"/>
      <c r="V41" s="105"/>
      <c r="W41" s="105"/>
      <c r="X41" s="105"/>
      <c r="Y41" s="105"/>
      <c r="Z41" s="105"/>
      <c r="AA41" s="105"/>
      <c r="AB41" s="105"/>
      <c r="AC41" s="103"/>
    </row>
    <row r="42" spans="2:29" ht="18.75" customHeight="1">
      <c r="B42" s="33">
        <v>3</v>
      </c>
      <c r="C42" s="34" t="s">
        <v>54</v>
      </c>
      <c r="D42" s="35" t="s">
        <v>55</v>
      </c>
      <c r="E42" s="65" t="s">
        <v>56</v>
      </c>
      <c r="F42" s="66"/>
      <c r="G42" s="67">
        <v>0</v>
      </c>
      <c r="H42" s="68"/>
      <c r="I42" s="73" t="s">
        <v>57</v>
      </c>
      <c r="J42" s="74"/>
      <c r="K42" s="74"/>
      <c r="L42" s="75"/>
      <c r="M42" s="91" t="s">
        <v>58</v>
      </c>
      <c r="N42" s="92"/>
      <c r="O42" s="93"/>
      <c r="P42" s="37"/>
      <c r="Q42" s="116"/>
      <c r="R42" s="117"/>
      <c r="S42" s="116"/>
      <c r="T42" s="118"/>
      <c r="U42" s="118"/>
      <c r="V42" s="118"/>
      <c r="W42" s="118"/>
      <c r="X42" s="118"/>
      <c r="Y42" s="118"/>
      <c r="Z42" s="118"/>
      <c r="AA42" s="118"/>
      <c r="AB42" s="118"/>
      <c r="AC42" s="117"/>
    </row>
    <row r="43" spans="2:29" ht="18.75">
      <c r="B43" s="33">
        <v>4</v>
      </c>
      <c r="C43" s="34" t="s">
        <v>59</v>
      </c>
      <c r="D43" s="35">
        <v>240</v>
      </c>
      <c r="E43" s="65" t="s">
        <v>60</v>
      </c>
      <c r="F43" s="66"/>
      <c r="G43" s="67">
        <v>1120089</v>
      </c>
      <c r="H43" s="68"/>
      <c r="I43" s="73"/>
      <c r="J43" s="74"/>
      <c r="K43" s="74"/>
      <c r="L43" s="75"/>
      <c r="M43" s="91"/>
      <c r="N43" s="92"/>
      <c r="O43" s="93"/>
      <c r="P43" s="37"/>
      <c r="Q43" s="116"/>
      <c r="R43" s="117"/>
      <c r="S43" s="116"/>
      <c r="T43" s="118"/>
      <c r="U43" s="118"/>
      <c r="V43" s="118"/>
      <c r="W43" s="118"/>
      <c r="X43" s="118"/>
      <c r="Y43" s="118"/>
      <c r="Z43" s="118"/>
      <c r="AA43" s="118"/>
      <c r="AB43" s="118"/>
      <c r="AC43" s="117"/>
    </row>
    <row r="44" spans="2:29" ht="18.75">
      <c r="B44" s="33">
        <v>5</v>
      </c>
      <c r="C44" s="34" t="s">
        <v>61</v>
      </c>
      <c r="D44" s="35" t="s">
        <v>62</v>
      </c>
      <c r="E44" s="65" t="s">
        <v>63</v>
      </c>
      <c r="F44" s="66"/>
      <c r="G44" s="67">
        <v>2508872</v>
      </c>
      <c r="H44" s="68"/>
      <c r="I44" s="88" t="s">
        <v>64</v>
      </c>
      <c r="J44" s="89"/>
      <c r="K44" s="89"/>
      <c r="L44" s="90"/>
      <c r="M44" s="91" t="s">
        <v>65</v>
      </c>
      <c r="N44" s="92"/>
      <c r="O44" s="93"/>
      <c r="P44" s="37"/>
      <c r="Q44" s="97"/>
      <c r="R44" s="98"/>
      <c r="S44" s="97"/>
      <c r="T44" s="99"/>
      <c r="U44" s="99"/>
      <c r="V44" s="99"/>
      <c r="W44" s="99"/>
      <c r="X44" s="99"/>
      <c r="Y44" s="99"/>
      <c r="Z44" s="99"/>
      <c r="AA44" s="99"/>
      <c r="AB44" s="99"/>
      <c r="AC44" s="98"/>
    </row>
    <row r="45" spans="2:29" ht="18.75">
      <c r="B45" s="33">
        <v>6</v>
      </c>
      <c r="C45" s="34" t="s">
        <v>66</v>
      </c>
      <c r="D45" s="35">
        <v>620</v>
      </c>
      <c r="E45" s="65" t="s">
        <v>67</v>
      </c>
      <c r="F45" s="66"/>
      <c r="G45" s="67">
        <v>937890</v>
      </c>
      <c r="H45" s="68"/>
      <c r="I45" s="88"/>
      <c r="J45" s="89"/>
      <c r="K45" s="89"/>
      <c r="L45" s="90"/>
      <c r="M45" s="91"/>
      <c r="N45" s="92"/>
      <c r="O45" s="93"/>
      <c r="P45" s="37"/>
      <c r="Q45" s="97"/>
      <c r="R45" s="98"/>
      <c r="S45" s="97"/>
      <c r="T45" s="99"/>
      <c r="U45" s="99"/>
      <c r="V45" s="99"/>
      <c r="W45" s="99"/>
      <c r="X45" s="99"/>
      <c r="Y45" s="99"/>
      <c r="Z45" s="99"/>
      <c r="AA45" s="99"/>
      <c r="AB45" s="99"/>
      <c r="AC45" s="98"/>
    </row>
    <row r="46" spans="2:29" ht="18.75" customHeight="1">
      <c r="B46" s="33">
        <v>7</v>
      </c>
      <c r="C46" s="34" t="s">
        <v>68</v>
      </c>
      <c r="D46" s="35" t="s">
        <v>69</v>
      </c>
      <c r="E46" s="65" t="s">
        <v>56</v>
      </c>
      <c r="F46" s="66"/>
      <c r="G46" s="67">
        <v>0</v>
      </c>
      <c r="H46" s="68"/>
      <c r="I46" s="73" t="s">
        <v>70</v>
      </c>
      <c r="J46" s="74"/>
      <c r="K46" s="74"/>
      <c r="L46" s="75"/>
      <c r="M46" s="91" t="s">
        <v>71</v>
      </c>
      <c r="N46" s="92"/>
      <c r="O46" s="93"/>
      <c r="P46" s="37"/>
      <c r="Q46" s="85"/>
      <c r="R46" s="86"/>
      <c r="S46" s="85"/>
      <c r="T46" s="87"/>
      <c r="U46" s="87"/>
      <c r="V46" s="87"/>
      <c r="W46" s="87"/>
      <c r="X46" s="87"/>
      <c r="Y46" s="87"/>
      <c r="Z46" s="87"/>
      <c r="AA46" s="87"/>
      <c r="AB46" s="87"/>
      <c r="AC46" s="86"/>
    </row>
    <row r="47" spans="2:29" ht="18.75">
      <c r="B47" s="33">
        <v>8</v>
      </c>
      <c r="C47" s="34" t="s">
        <v>72</v>
      </c>
      <c r="D47" s="35" t="s">
        <v>73</v>
      </c>
      <c r="E47" s="65" t="s">
        <v>74</v>
      </c>
      <c r="F47" s="66"/>
      <c r="G47" s="67">
        <v>1428782</v>
      </c>
      <c r="H47" s="68"/>
      <c r="I47" s="73"/>
      <c r="J47" s="74"/>
      <c r="K47" s="74"/>
      <c r="L47" s="75"/>
      <c r="M47" s="91"/>
      <c r="N47" s="92"/>
      <c r="O47" s="93"/>
      <c r="P47" s="37"/>
      <c r="Q47" s="85"/>
      <c r="R47" s="86"/>
      <c r="S47" s="85"/>
      <c r="T47" s="87"/>
      <c r="U47" s="87"/>
      <c r="V47" s="87"/>
      <c r="W47" s="87"/>
      <c r="X47" s="87"/>
      <c r="Y47" s="87"/>
      <c r="Z47" s="87"/>
      <c r="AA47" s="87"/>
      <c r="AB47" s="87"/>
      <c r="AC47" s="86"/>
    </row>
    <row r="48" spans="2:29" ht="18.75" customHeight="1">
      <c r="B48" s="33">
        <v>9</v>
      </c>
      <c r="C48" s="34" t="s">
        <v>75</v>
      </c>
      <c r="D48" s="35">
        <v>410</v>
      </c>
      <c r="E48" s="65" t="s">
        <v>76</v>
      </c>
      <c r="F48" s="66"/>
      <c r="G48" s="67">
        <v>27</v>
      </c>
      <c r="H48" s="68"/>
      <c r="I48" s="88" t="s">
        <v>77</v>
      </c>
      <c r="J48" s="89"/>
      <c r="K48" s="89"/>
      <c r="L48" s="90"/>
      <c r="M48" s="91" t="s">
        <v>71</v>
      </c>
      <c r="N48" s="92"/>
      <c r="O48" s="93"/>
      <c r="P48" s="37"/>
      <c r="Q48" s="85"/>
      <c r="R48" s="86"/>
      <c r="S48" s="85"/>
      <c r="T48" s="87"/>
      <c r="U48" s="87"/>
      <c r="V48" s="87"/>
      <c r="W48" s="87"/>
      <c r="X48" s="87"/>
      <c r="Y48" s="87"/>
      <c r="Z48" s="87"/>
      <c r="AA48" s="87"/>
      <c r="AB48" s="87"/>
      <c r="AC48" s="86"/>
    </row>
    <row r="49" spans="2:29" ht="18.75">
      <c r="B49" s="33">
        <v>10</v>
      </c>
      <c r="C49" s="34" t="s">
        <v>78</v>
      </c>
      <c r="D49" s="35" t="s">
        <v>79</v>
      </c>
      <c r="E49" s="65" t="s">
        <v>80</v>
      </c>
      <c r="F49" s="66"/>
      <c r="G49" s="67">
        <v>1391261</v>
      </c>
      <c r="H49" s="68"/>
      <c r="I49" s="88"/>
      <c r="J49" s="89"/>
      <c r="K49" s="89"/>
      <c r="L49" s="90"/>
      <c r="M49" s="91"/>
      <c r="N49" s="92"/>
      <c r="O49" s="93"/>
      <c r="P49" s="37"/>
      <c r="Q49" s="85"/>
      <c r="R49" s="86"/>
      <c r="S49" s="85"/>
      <c r="T49" s="87"/>
      <c r="U49" s="87"/>
      <c r="V49" s="87"/>
      <c r="W49" s="87"/>
      <c r="X49" s="87"/>
      <c r="Y49" s="87"/>
      <c r="Z49" s="87"/>
      <c r="AA49" s="87"/>
      <c r="AB49" s="87"/>
      <c r="AC49" s="86"/>
    </row>
    <row r="50" spans="2:29" ht="18.75" customHeight="1">
      <c r="B50" s="33">
        <v>11</v>
      </c>
      <c r="C50" s="34" t="s">
        <v>81</v>
      </c>
      <c r="D50" s="35" t="s">
        <v>82</v>
      </c>
      <c r="E50" s="65" t="s">
        <v>83</v>
      </c>
      <c r="F50" s="66"/>
      <c r="G50" s="67">
        <v>3769581</v>
      </c>
      <c r="H50" s="68"/>
      <c r="I50" s="88" t="s">
        <v>84</v>
      </c>
      <c r="J50" s="89"/>
      <c r="K50" s="89"/>
      <c r="L50" s="90"/>
      <c r="M50" s="91" t="s">
        <v>85</v>
      </c>
      <c r="N50" s="92"/>
      <c r="O50" s="93"/>
      <c r="P50" s="37"/>
      <c r="Q50" s="94"/>
      <c r="R50" s="95"/>
      <c r="S50" s="94"/>
      <c r="T50" s="96"/>
      <c r="U50" s="96"/>
      <c r="V50" s="96"/>
      <c r="W50" s="96"/>
      <c r="X50" s="96"/>
      <c r="Y50" s="96"/>
      <c r="Z50" s="96"/>
      <c r="AA50" s="96"/>
      <c r="AB50" s="96"/>
      <c r="AC50" s="95"/>
    </row>
    <row r="51" spans="2:29" ht="18.75">
      <c r="B51" s="33">
        <v>12</v>
      </c>
      <c r="C51" s="34" t="s">
        <v>86</v>
      </c>
      <c r="D51" s="35" t="s">
        <v>87</v>
      </c>
      <c r="E51" s="65" t="s">
        <v>88</v>
      </c>
      <c r="F51" s="66"/>
      <c r="G51" s="67">
        <v>4742573</v>
      </c>
      <c r="H51" s="68"/>
      <c r="I51" s="88"/>
      <c r="J51" s="89"/>
      <c r="K51" s="89"/>
      <c r="L51" s="90"/>
      <c r="M51" s="91"/>
      <c r="N51" s="92"/>
      <c r="O51" s="93"/>
      <c r="P51" s="37"/>
      <c r="Q51" s="94"/>
      <c r="R51" s="95"/>
      <c r="S51" s="94"/>
      <c r="T51" s="96"/>
      <c r="U51" s="96"/>
      <c r="V51" s="96"/>
      <c r="W51" s="96"/>
      <c r="X51" s="96"/>
      <c r="Y51" s="96"/>
      <c r="Z51" s="96"/>
      <c r="AA51" s="96"/>
      <c r="AB51" s="96"/>
      <c r="AC51" s="95"/>
    </row>
    <row r="52" spans="2:29" ht="18.75">
      <c r="B52" s="33">
        <v>13</v>
      </c>
      <c r="C52" s="34" t="s">
        <v>89</v>
      </c>
      <c r="D52" s="35" t="s">
        <v>90</v>
      </c>
      <c r="E52" s="65" t="s">
        <v>91</v>
      </c>
      <c r="F52" s="66"/>
      <c r="G52" s="67">
        <v>3441269</v>
      </c>
      <c r="H52" s="68"/>
      <c r="I52" s="73"/>
      <c r="J52" s="74"/>
      <c r="K52" s="74"/>
      <c r="L52" s="75"/>
      <c r="M52" s="79"/>
      <c r="N52" s="80"/>
      <c r="O52" s="81"/>
      <c r="P52" s="38"/>
      <c r="Q52" s="59"/>
      <c r="R52" s="60"/>
      <c r="S52" s="59"/>
      <c r="T52" s="63"/>
      <c r="U52" s="63"/>
      <c r="V52" s="63"/>
      <c r="W52" s="63"/>
      <c r="X52" s="63"/>
      <c r="Y52" s="63"/>
      <c r="Z52" s="63"/>
      <c r="AA52" s="63"/>
      <c r="AB52" s="63"/>
      <c r="AC52" s="60"/>
    </row>
    <row r="53" spans="2:29" ht="18.75">
      <c r="B53" s="33">
        <v>14</v>
      </c>
      <c r="C53" s="34" t="s">
        <v>92</v>
      </c>
      <c r="D53" s="35" t="s">
        <v>93</v>
      </c>
      <c r="E53" s="65" t="s">
        <v>94</v>
      </c>
      <c r="F53" s="66"/>
      <c r="G53" s="67">
        <v>415269</v>
      </c>
      <c r="H53" s="68"/>
      <c r="I53" s="73"/>
      <c r="J53" s="74"/>
      <c r="K53" s="74"/>
      <c r="L53" s="75"/>
      <c r="M53" s="79"/>
      <c r="N53" s="80"/>
      <c r="O53" s="81"/>
      <c r="P53" s="38"/>
      <c r="Q53" s="59"/>
      <c r="R53" s="60"/>
      <c r="S53" s="59"/>
      <c r="T53" s="63"/>
      <c r="U53" s="63"/>
      <c r="V53" s="63"/>
      <c r="W53" s="63"/>
      <c r="X53" s="63"/>
      <c r="Y53" s="63"/>
      <c r="Z53" s="63"/>
      <c r="AA53" s="63"/>
      <c r="AB53" s="63"/>
      <c r="AC53" s="60"/>
    </row>
    <row r="54" spans="2:29" ht="18.75">
      <c r="B54" s="39">
        <v>15</v>
      </c>
      <c r="C54" s="40" t="s">
        <v>95</v>
      </c>
      <c r="D54" s="41" t="s">
        <v>96</v>
      </c>
      <c r="E54" s="69" t="s">
        <v>97</v>
      </c>
      <c r="F54" s="70"/>
      <c r="G54" s="71">
        <v>227411</v>
      </c>
      <c r="H54" s="72"/>
      <c r="I54" s="76"/>
      <c r="J54" s="77"/>
      <c r="K54" s="77"/>
      <c r="L54" s="78"/>
      <c r="M54" s="82"/>
      <c r="N54" s="83"/>
      <c r="O54" s="84"/>
      <c r="P54" s="42"/>
      <c r="Q54" s="61"/>
      <c r="R54" s="62"/>
      <c r="S54" s="61"/>
      <c r="T54" s="64"/>
      <c r="U54" s="64"/>
      <c r="V54" s="64"/>
      <c r="W54" s="64"/>
      <c r="X54" s="64"/>
      <c r="Y54" s="64"/>
      <c r="Z54" s="64"/>
      <c r="AA54" s="64"/>
      <c r="AB54" s="64"/>
      <c r="AC54" s="62"/>
    </row>
    <row r="57" spans="2:6" ht="22.5">
      <c r="B57" s="16" t="s">
        <v>98</v>
      </c>
      <c r="C57" s="43" t="s">
        <v>99</v>
      </c>
      <c r="D57" s="43"/>
      <c r="E57" s="43"/>
      <c r="F57" s="43"/>
    </row>
    <row r="58" ht="16.5" customHeight="1"/>
    <row r="59" spans="2:3" ht="22.5">
      <c r="B59" s="16" t="s">
        <v>100</v>
      </c>
      <c r="C59" s="44" t="str">
        <f>CONCATENATE("Сравнительный анализ основных ТЭП, подконтрольных и неподконтрольных расходов   ",B5)</f>
        <v>Сравнительный анализ основных ТЭП, подконтрольных и неподконтрольных расходов   ЗАО "Новомет-Пермь"</v>
      </c>
    </row>
    <row r="60" spans="2:30" ht="27.75" thickBot="1">
      <c r="B60" s="45"/>
      <c r="C60" s="58"/>
      <c r="D60" s="58"/>
      <c r="E60" s="58"/>
      <c r="F60" s="58"/>
      <c r="G60" s="58"/>
      <c r="H60" s="58"/>
      <c r="I60" s="58"/>
      <c r="J60" s="58"/>
      <c r="K60" s="58"/>
      <c r="L60" s="58"/>
      <c r="M60" s="58"/>
      <c r="N60" s="58"/>
      <c r="O60" s="58"/>
      <c r="P60" s="58"/>
      <c r="Q60" s="58"/>
      <c r="R60" s="46"/>
      <c r="S60" s="47"/>
      <c r="T60" s="47"/>
      <c r="U60" s="47"/>
      <c r="V60" s="47"/>
      <c r="W60" s="47"/>
      <c r="X60" s="47"/>
      <c r="Y60" s="47"/>
      <c r="Z60" s="47"/>
      <c r="AA60" s="47"/>
      <c r="AB60" s="47"/>
      <c r="AC60" s="6"/>
      <c r="AD60" s="6"/>
    </row>
    <row r="61" spans="2:30" ht="27" customHeight="1">
      <c r="B61" s="137" t="s">
        <v>101</v>
      </c>
      <c r="C61" s="138"/>
      <c r="D61" s="138"/>
      <c r="E61" s="139" t="s">
        <v>43</v>
      </c>
      <c r="F61" s="140"/>
      <c r="G61" s="141" t="s">
        <v>102</v>
      </c>
      <c r="H61" s="141"/>
      <c r="I61" s="142" t="s">
        <v>103</v>
      </c>
      <c r="J61" s="142"/>
      <c r="K61" s="142"/>
      <c r="L61" s="142"/>
      <c r="M61" s="142"/>
      <c r="N61" s="142"/>
      <c r="O61" s="142"/>
      <c r="P61" s="142"/>
      <c r="Q61" s="142"/>
      <c r="R61" s="142"/>
      <c r="S61" s="143"/>
      <c r="T61" s="143"/>
      <c r="U61" s="143"/>
      <c r="V61" s="143"/>
      <c r="W61" s="143"/>
      <c r="X61" s="144"/>
      <c r="Y61" s="145"/>
      <c r="Z61" s="145"/>
      <c r="AA61" s="145"/>
      <c r="AB61" s="145"/>
      <c r="AC61" s="146" t="s">
        <v>47</v>
      </c>
      <c r="AD61" s="6"/>
    </row>
    <row r="62" spans="2:30" ht="29.25" customHeight="1" thickBot="1">
      <c r="B62" s="147" t="s">
        <v>104</v>
      </c>
      <c r="C62" s="138" t="s">
        <v>105</v>
      </c>
      <c r="D62" s="148" t="s">
        <v>106</v>
      </c>
      <c r="E62" s="149" t="s">
        <v>107</v>
      </c>
      <c r="F62" s="150" t="s">
        <v>108</v>
      </c>
      <c r="G62" s="151" t="s">
        <v>107</v>
      </c>
      <c r="H62" s="152" t="s">
        <v>109</v>
      </c>
      <c r="I62" s="153" t="s">
        <v>110</v>
      </c>
      <c r="J62" s="154"/>
      <c r="K62" s="154"/>
      <c r="L62" s="155"/>
      <c r="M62" s="156" t="s">
        <v>111</v>
      </c>
      <c r="N62" s="157"/>
      <c r="O62" s="157"/>
      <c r="P62" s="157"/>
      <c r="Q62" s="157"/>
      <c r="R62" s="157"/>
      <c r="S62" s="157"/>
      <c r="T62" s="157"/>
      <c r="U62" s="157"/>
      <c r="V62" s="157"/>
      <c r="W62" s="157"/>
      <c r="X62" s="158"/>
      <c r="Y62" s="159"/>
      <c r="Z62" s="160"/>
      <c r="AA62" s="160"/>
      <c r="AB62" s="160"/>
      <c r="AC62" s="161"/>
      <c r="AD62" s="6"/>
    </row>
    <row r="63" spans="2:30" ht="23.25">
      <c r="B63" s="147"/>
      <c r="C63" s="138"/>
      <c r="D63" s="148"/>
      <c r="E63" s="162"/>
      <c r="F63" s="163"/>
      <c r="G63" s="151"/>
      <c r="H63" s="164"/>
      <c r="I63" s="165" t="s">
        <v>112</v>
      </c>
      <c r="J63" s="166" t="s">
        <v>113</v>
      </c>
      <c r="K63" s="167" t="s">
        <v>114</v>
      </c>
      <c r="L63" s="168" t="s">
        <v>115</v>
      </c>
      <c r="M63" s="169" t="s">
        <v>112</v>
      </c>
      <c r="N63" s="170"/>
      <c r="O63" s="171"/>
      <c r="P63" s="172" t="s">
        <v>116</v>
      </c>
      <c r="Q63" s="172"/>
      <c r="R63" s="173"/>
      <c r="S63" s="174" t="s">
        <v>114</v>
      </c>
      <c r="T63" s="175" t="s">
        <v>117</v>
      </c>
      <c r="U63" s="175" t="s">
        <v>118</v>
      </c>
      <c r="V63" s="176" t="s">
        <v>119</v>
      </c>
      <c r="W63" s="176" t="s">
        <v>120</v>
      </c>
      <c r="X63" s="174" t="s">
        <v>115</v>
      </c>
      <c r="Y63" s="177" t="s">
        <v>117</v>
      </c>
      <c r="Z63" s="178" t="s">
        <v>118</v>
      </c>
      <c r="AA63" s="179" t="s">
        <v>119</v>
      </c>
      <c r="AB63" s="179" t="s">
        <v>120</v>
      </c>
      <c r="AC63" s="161"/>
      <c r="AD63" s="6"/>
    </row>
    <row r="64" spans="2:30" ht="23.25">
      <c r="B64" s="147"/>
      <c r="C64" s="180"/>
      <c r="D64" s="159"/>
      <c r="E64" s="181"/>
      <c r="F64" s="182"/>
      <c r="G64" s="151"/>
      <c r="H64" s="164"/>
      <c r="I64" s="183"/>
      <c r="J64" s="184"/>
      <c r="K64" s="167"/>
      <c r="L64" s="168"/>
      <c r="M64" s="185" t="s">
        <v>121</v>
      </c>
      <c r="N64" s="185" t="s">
        <v>117</v>
      </c>
      <c r="O64" s="186" t="s">
        <v>118</v>
      </c>
      <c r="P64" s="187" t="s">
        <v>122</v>
      </c>
      <c r="Q64" s="188" t="s">
        <v>119</v>
      </c>
      <c r="R64" s="188" t="s">
        <v>120</v>
      </c>
      <c r="S64" s="167"/>
      <c r="T64" s="189"/>
      <c r="U64" s="189"/>
      <c r="V64" s="190"/>
      <c r="W64" s="190"/>
      <c r="X64" s="167"/>
      <c r="Y64" s="191"/>
      <c r="Z64" s="192"/>
      <c r="AA64" s="190"/>
      <c r="AB64" s="190"/>
      <c r="AC64" s="193"/>
      <c r="AD64" s="6"/>
    </row>
    <row r="65" spans="2:30" s="49" customFormat="1" ht="24" thickBot="1">
      <c r="B65" s="194">
        <v>1</v>
      </c>
      <c r="C65" s="195">
        <v>2</v>
      </c>
      <c r="D65" s="196">
        <v>3</v>
      </c>
      <c r="E65" s="196">
        <v>4</v>
      </c>
      <c r="F65" s="197">
        <v>5</v>
      </c>
      <c r="G65" s="198">
        <v>6</v>
      </c>
      <c r="H65" s="199">
        <v>7</v>
      </c>
      <c r="I65" s="200">
        <v>8</v>
      </c>
      <c r="J65" s="201">
        <v>9</v>
      </c>
      <c r="K65" s="198">
        <v>10</v>
      </c>
      <c r="L65" s="202">
        <v>11</v>
      </c>
      <c r="M65" s="203">
        <v>12</v>
      </c>
      <c r="N65" s="203">
        <v>13</v>
      </c>
      <c r="O65" s="204">
        <v>14</v>
      </c>
      <c r="P65" s="205">
        <v>15</v>
      </c>
      <c r="Q65" s="206">
        <v>16</v>
      </c>
      <c r="R65" s="206">
        <v>17</v>
      </c>
      <c r="S65" s="198">
        <v>18</v>
      </c>
      <c r="T65" s="207">
        <v>19</v>
      </c>
      <c r="U65" s="208">
        <v>20</v>
      </c>
      <c r="V65" s="198">
        <v>21</v>
      </c>
      <c r="W65" s="198">
        <v>22</v>
      </c>
      <c r="X65" s="198">
        <v>19</v>
      </c>
      <c r="Y65" s="209">
        <v>24</v>
      </c>
      <c r="Z65" s="209">
        <v>25</v>
      </c>
      <c r="AA65" s="198">
        <v>26</v>
      </c>
      <c r="AB65" s="198">
        <v>27</v>
      </c>
      <c r="AC65" s="210">
        <v>20</v>
      </c>
      <c r="AD65" s="48"/>
    </row>
    <row r="66" spans="2:37" s="52" customFormat="1" ht="23.25">
      <c r="B66" s="211"/>
      <c r="C66" s="212" t="s">
        <v>123</v>
      </c>
      <c r="D66" s="213"/>
      <c r="E66" s="213"/>
      <c r="F66" s="214"/>
      <c r="G66" s="215"/>
      <c r="H66" s="216"/>
      <c r="I66" s="217"/>
      <c r="J66" s="218"/>
      <c r="K66" s="219"/>
      <c r="L66" s="220"/>
      <c r="M66" s="221"/>
      <c r="N66" s="221"/>
      <c r="O66" s="222"/>
      <c r="P66" s="223"/>
      <c r="Q66" s="224">
        <f aca="true" t="shared" si="0" ref="Q66:Q84">IF(G66=0,0,M66/G66*100)</f>
        <v>0</v>
      </c>
      <c r="R66" s="224"/>
      <c r="S66" s="225"/>
      <c r="T66" s="225"/>
      <c r="U66" s="225"/>
      <c r="V66" s="225"/>
      <c r="W66" s="225"/>
      <c r="X66" s="225"/>
      <c r="Y66" s="226"/>
      <c r="Z66" s="226"/>
      <c r="AA66" s="227"/>
      <c r="AB66" s="228"/>
      <c r="AC66" s="229"/>
      <c r="AD66" s="50"/>
      <c r="AE66" s="51"/>
      <c r="AF66" s="51"/>
      <c r="AG66" s="51"/>
      <c r="AH66" s="51"/>
      <c r="AI66" s="51"/>
      <c r="AJ66" s="51"/>
      <c r="AK66" s="51"/>
    </row>
    <row r="67" spans="2:37" s="51" customFormat="1" ht="23.25">
      <c r="B67" s="230">
        <v>1</v>
      </c>
      <c r="C67" s="231" t="s">
        <v>124</v>
      </c>
      <c r="D67" s="159" t="s">
        <v>125</v>
      </c>
      <c r="E67" s="232">
        <f>'[8]4'!C8</f>
        <v>27.812</v>
      </c>
      <c r="F67" s="233">
        <f>'[8]4'!H8</f>
        <v>29.091</v>
      </c>
      <c r="G67" s="232">
        <f>'[8]4'!M8</f>
        <v>31.262</v>
      </c>
      <c r="H67" s="234">
        <f aca="true" t="shared" si="1" ref="H67:H84">G67</f>
        <v>31.262</v>
      </c>
      <c r="I67" s="235">
        <v>32.48</v>
      </c>
      <c r="J67" s="236">
        <f>SUM(J68:J71)</f>
        <v>103.89610389610388</v>
      </c>
      <c r="K67" s="237">
        <f>SUM(K68:K71)</f>
        <v>32.48</v>
      </c>
      <c r="L67" s="238">
        <f>SUM(L68:L71)</f>
        <v>32.48</v>
      </c>
      <c r="M67" s="239">
        <f>'[8]4'!W8</f>
        <v>32.45</v>
      </c>
      <c r="N67" s="239">
        <f aca="true" t="shared" si="2" ref="N67:N72">M67</f>
        <v>32.45</v>
      </c>
      <c r="O67" s="240">
        <f>'[8]4'!W8</f>
        <v>32.45</v>
      </c>
      <c r="P67" s="241">
        <f aca="true" t="shared" si="3" ref="P67:P84">IF(H67=0,0,M67/H67*100)</f>
        <v>103.80014074595356</v>
      </c>
      <c r="Q67" s="242">
        <f t="shared" si="0"/>
        <v>103.80014074595356</v>
      </c>
      <c r="R67" s="243">
        <f aca="true" t="shared" si="4" ref="R67:R84">IF(H67=0,0,O67/H67*100)</f>
        <v>103.80014074595356</v>
      </c>
      <c r="S67" s="244">
        <f>'[8]4'!AG8</f>
        <v>32.45</v>
      </c>
      <c r="T67" s="245">
        <f aca="true" t="shared" si="5" ref="T67:T72">O67</f>
        <v>32.45</v>
      </c>
      <c r="U67" s="246">
        <f aca="true" t="shared" si="6" ref="U67:U72">M67</f>
        <v>32.45</v>
      </c>
      <c r="V67" s="242">
        <f>IF(M67=0,0,S67/M67*100)</f>
        <v>100</v>
      </c>
      <c r="W67" s="243">
        <f aca="true" t="shared" si="7" ref="W67:W83">IF(O67=0,0,U67/O67*100)</f>
        <v>100</v>
      </c>
      <c r="X67" s="244">
        <f>'[8]4'!AL8</f>
        <v>32.45</v>
      </c>
      <c r="Y67" s="247">
        <f aca="true" t="shared" si="8" ref="Y67:Y72">U67</f>
        <v>32.45</v>
      </c>
      <c r="Z67" s="247">
        <f aca="true" t="shared" si="9" ref="Z67:Z72">U67</f>
        <v>32.45</v>
      </c>
      <c r="AA67" s="242">
        <f>IF(S67=0,0,X67/S67*100)</f>
        <v>100</v>
      </c>
      <c r="AB67" s="242">
        <f>IF(U67=0,0,Z67/U67*100)</f>
        <v>100</v>
      </c>
      <c r="AC67" s="248" t="s">
        <v>126</v>
      </c>
      <c r="AD67" s="53"/>
      <c r="AE67" s="53"/>
      <c r="AF67" s="53"/>
      <c r="AG67" s="53"/>
      <c r="AH67" s="53"/>
      <c r="AI67" s="53"/>
      <c r="AJ67" s="53"/>
      <c r="AK67" s="53"/>
    </row>
    <row r="68" spans="2:37" s="51" customFormat="1" ht="23.25">
      <c r="B68" s="230"/>
      <c r="C68" s="249" t="s">
        <v>127</v>
      </c>
      <c r="D68" s="250" t="s">
        <v>125</v>
      </c>
      <c r="E68" s="251">
        <f>'[8]4'!D15+'[8]4'!D16+'[8]4'!D17</f>
        <v>0</v>
      </c>
      <c r="F68" s="252">
        <f>'[8]4'!I15+'[8]4'!I16+'[8]4'!I17</f>
        <v>0</v>
      </c>
      <c r="G68" s="251">
        <v>0</v>
      </c>
      <c r="H68" s="234">
        <v>0</v>
      </c>
      <c r="I68" s="235"/>
      <c r="J68" s="236">
        <f aca="true" t="shared" si="10" ref="J68:J74">IF(H68=0,0,I68/H68*100)</f>
        <v>0</v>
      </c>
      <c r="K68" s="253">
        <v>0</v>
      </c>
      <c r="L68" s="254">
        <v>0</v>
      </c>
      <c r="M68" s="239">
        <f>'[8]4'!X15+'[8]4'!X16+'[8]4'!X17</f>
        <v>0</v>
      </c>
      <c r="N68" s="239">
        <f t="shared" si="2"/>
        <v>0</v>
      </c>
      <c r="O68" s="240">
        <f>'[8]4'!X15+'[8]4'!X16+'[8]4'!X17</f>
        <v>0</v>
      </c>
      <c r="P68" s="241">
        <f t="shared" si="3"/>
        <v>0</v>
      </c>
      <c r="Q68" s="242">
        <f t="shared" si="0"/>
        <v>0</v>
      </c>
      <c r="R68" s="243">
        <f t="shared" si="4"/>
        <v>0</v>
      </c>
      <c r="S68" s="244">
        <f>'[8]4'!AH15+'[8]4'!AH16+'[8]4'!AH17</f>
        <v>0</v>
      </c>
      <c r="T68" s="255">
        <f t="shared" si="5"/>
        <v>0</v>
      </c>
      <c r="U68" s="255">
        <f t="shared" si="6"/>
        <v>0</v>
      </c>
      <c r="V68" s="242">
        <f aca="true" t="shared" si="11" ref="V68:V84">IF(M68=0,0,S68/M68*100)</f>
        <v>0</v>
      </c>
      <c r="W68" s="243">
        <f t="shared" si="7"/>
        <v>0</v>
      </c>
      <c r="X68" s="244">
        <f>'[8]4'!AM15+'[8]4'!AM16+'[8]4'!AM17</f>
        <v>0</v>
      </c>
      <c r="Y68" s="247">
        <f t="shared" si="8"/>
        <v>0</v>
      </c>
      <c r="Z68" s="247">
        <f t="shared" si="9"/>
        <v>0</v>
      </c>
      <c r="AA68" s="242">
        <f aca="true" t="shared" si="12" ref="AA68:AA84">IF(S68=0,0,X68/S68*100)</f>
        <v>0</v>
      </c>
      <c r="AB68" s="242">
        <f aca="true" t="shared" si="13" ref="AB68:AB84">IF(U68=0,0,Z68/U68*100)</f>
        <v>0</v>
      </c>
      <c r="AC68" s="256"/>
      <c r="AD68" s="53"/>
      <c r="AE68" s="53"/>
      <c r="AF68" s="53"/>
      <c r="AG68" s="53"/>
      <c r="AH68" s="53"/>
      <c r="AI68" s="53"/>
      <c r="AJ68" s="53"/>
      <c r="AK68" s="53"/>
    </row>
    <row r="69" spans="2:37" s="51" customFormat="1" ht="23.25">
      <c r="B69" s="230"/>
      <c r="C69" s="249" t="s">
        <v>128</v>
      </c>
      <c r="D69" s="250" t="s">
        <v>125</v>
      </c>
      <c r="E69" s="257">
        <f>'[8]4'!E15+'[8]4'!E16+'[8]4'!E17</f>
        <v>0</v>
      </c>
      <c r="F69" s="258">
        <f>'[8]4'!J15+'[8]4'!J16+'[8]4'!J17</f>
        <v>0</v>
      </c>
      <c r="G69" s="257">
        <v>0</v>
      </c>
      <c r="H69" s="259">
        <v>0</v>
      </c>
      <c r="I69" s="260">
        <v>0</v>
      </c>
      <c r="J69" s="236">
        <f t="shared" si="10"/>
        <v>0</v>
      </c>
      <c r="K69" s="261">
        <v>0</v>
      </c>
      <c r="L69" s="262">
        <v>0</v>
      </c>
      <c r="M69" s="239">
        <f>'[8]4'!Y15+'[8]4'!Y16+'[8]4'!Y17</f>
        <v>0</v>
      </c>
      <c r="N69" s="239">
        <f t="shared" si="2"/>
        <v>0</v>
      </c>
      <c r="O69" s="240">
        <f>'[8]4'!Y15+'[8]4'!Y16+'[8]4'!Y17</f>
        <v>0</v>
      </c>
      <c r="P69" s="241">
        <f t="shared" si="3"/>
        <v>0</v>
      </c>
      <c r="Q69" s="242">
        <f t="shared" si="0"/>
        <v>0</v>
      </c>
      <c r="R69" s="243">
        <f t="shared" si="4"/>
        <v>0</v>
      </c>
      <c r="S69" s="244">
        <f>'[8]4'!AI15+'[8]4'!AI16+'[8]4'!AI17</f>
        <v>0</v>
      </c>
      <c r="T69" s="255">
        <f t="shared" si="5"/>
        <v>0</v>
      </c>
      <c r="U69" s="255">
        <f t="shared" si="6"/>
        <v>0</v>
      </c>
      <c r="V69" s="242">
        <f t="shared" si="11"/>
        <v>0</v>
      </c>
      <c r="W69" s="243">
        <f t="shared" si="7"/>
        <v>0</v>
      </c>
      <c r="X69" s="244">
        <f>'[8]4'!AN15+'[8]4'!AN16+'[8]4'!AN17</f>
        <v>0</v>
      </c>
      <c r="Y69" s="263">
        <f t="shared" si="8"/>
        <v>0</v>
      </c>
      <c r="Z69" s="263">
        <f t="shared" si="9"/>
        <v>0</v>
      </c>
      <c r="AA69" s="242">
        <f t="shared" si="12"/>
        <v>0</v>
      </c>
      <c r="AB69" s="242">
        <f t="shared" si="13"/>
        <v>0</v>
      </c>
      <c r="AC69" s="256"/>
      <c r="AD69" s="53"/>
      <c r="AE69" s="53"/>
      <c r="AF69" s="53"/>
      <c r="AG69" s="53"/>
      <c r="AH69" s="53"/>
      <c r="AI69" s="53"/>
      <c r="AJ69" s="53"/>
      <c r="AK69" s="53"/>
    </row>
    <row r="70" spans="2:37" s="51" customFormat="1" ht="23.25">
      <c r="B70" s="230"/>
      <c r="C70" s="249" t="s">
        <v>129</v>
      </c>
      <c r="D70" s="250" t="s">
        <v>125</v>
      </c>
      <c r="E70" s="251">
        <f>'[8]4'!F15+'[8]4'!F16+'[8]4'!F17</f>
        <v>27.812</v>
      </c>
      <c r="F70" s="252">
        <f>'[8]4'!K15+'[8]4'!K16+'[8]4'!K17</f>
        <v>29.091</v>
      </c>
      <c r="G70" s="251">
        <f>G67</f>
        <v>31.262</v>
      </c>
      <c r="H70" s="234">
        <f>H67</f>
        <v>31.262</v>
      </c>
      <c r="I70" s="235">
        <v>32.48</v>
      </c>
      <c r="J70" s="236">
        <f t="shared" si="10"/>
        <v>103.89610389610388</v>
      </c>
      <c r="K70" s="237">
        <f>K72+K74</f>
        <v>32.48</v>
      </c>
      <c r="L70" s="237">
        <f>L72+L74</f>
        <v>32.48</v>
      </c>
      <c r="M70" s="239">
        <f>'[8]4'!Z15+'[8]4'!Z16+'[8]4'!Z17</f>
        <v>32.45</v>
      </c>
      <c r="N70" s="239">
        <f t="shared" si="2"/>
        <v>32.45</v>
      </c>
      <c r="O70" s="240">
        <f>'[8]4'!Z15+'[8]4'!Z16+'[8]4'!Z17</f>
        <v>32.45</v>
      </c>
      <c r="P70" s="241">
        <f t="shared" si="3"/>
        <v>103.80014074595356</v>
      </c>
      <c r="Q70" s="242">
        <f t="shared" si="0"/>
        <v>103.80014074595356</v>
      </c>
      <c r="R70" s="243">
        <f t="shared" si="4"/>
        <v>103.80014074595356</v>
      </c>
      <c r="S70" s="244">
        <f>'[8]4'!AJ15+'[8]4'!AJ16+'[8]4'!AJ17</f>
        <v>32.45</v>
      </c>
      <c r="T70" s="255">
        <f t="shared" si="5"/>
        <v>32.45</v>
      </c>
      <c r="U70" s="255">
        <f t="shared" si="6"/>
        <v>32.45</v>
      </c>
      <c r="V70" s="242">
        <f t="shared" si="11"/>
        <v>100</v>
      </c>
      <c r="W70" s="243">
        <f t="shared" si="7"/>
        <v>100</v>
      </c>
      <c r="X70" s="244">
        <f>'[8]4'!AO15+'[8]4'!AO16+'[8]4'!AO17</f>
        <v>32.45</v>
      </c>
      <c r="Y70" s="263">
        <f t="shared" si="8"/>
        <v>32.45</v>
      </c>
      <c r="Z70" s="263">
        <f t="shared" si="9"/>
        <v>32.45</v>
      </c>
      <c r="AA70" s="242">
        <f t="shared" si="12"/>
        <v>100</v>
      </c>
      <c r="AB70" s="242">
        <f t="shared" si="13"/>
        <v>100</v>
      </c>
      <c r="AC70" s="256"/>
      <c r="AD70" s="53"/>
      <c r="AE70" s="53"/>
      <c r="AF70" s="53"/>
      <c r="AG70" s="53"/>
      <c r="AH70" s="53"/>
      <c r="AI70" s="53"/>
      <c r="AJ70" s="53"/>
      <c r="AK70" s="53"/>
    </row>
    <row r="71" spans="2:37" s="51" customFormat="1" ht="23.25">
      <c r="B71" s="230"/>
      <c r="C71" s="249" t="s">
        <v>130</v>
      </c>
      <c r="D71" s="250" t="s">
        <v>125</v>
      </c>
      <c r="E71" s="257">
        <f>'[8]4'!G15+'[8]4'!G16+'[8]4'!G17</f>
        <v>0</v>
      </c>
      <c r="F71" s="258">
        <f>'[8]4'!L15+'[8]4'!L16+'[8]4'!L17</f>
        <v>0</v>
      </c>
      <c r="G71" s="257">
        <f>'[8]4'!Q15+'[8]4'!Q16+'[8]4'!Q17</f>
        <v>0</v>
      </c>
      <c r="H71" s="259">
        <f t="shared" si="1"/>
        <v>0</v>
      </c>
      <c r="I71" s="260">
        <v>0</v>
      </c>
      <c r="J71" s="236">
        <f t="shared" si="10"/>
        <v>0</v>
      </c>
      <c r="K71" s="242">
        <f>IF(I71=0,0,J71/I71*100)</f>
        <v>0</v>
      </c>
      <c r="L71" s="262">
        <v>0</v>
      </c>
      <c r="M71" s="239">
        <f>'[8]4'!AA15+'[8]4'!AA16+'[8]4'!AA17</f>
        <v>0</v>
      </c>
      <c r="N71" s="239">
        <f t="shared" si="2"/>
        <v>0</v>
      </c>
      <c r="O71" s="240">
        <f>'[8]4'!AA15+'[8]4'!AA16+'[8]4'!AA17</f>
        <v>0</v>
      </c>
      <c r="P71" s="241">
        <f t="shared" si="3"/>
        <v>0</v>
      </c>
      <c r="Q71" s="242">
        <f t="shared" si="0"/>
        <v>0</v>
      </c>
      <c r="R71" s="243">
        <f t="shared" si="4"/>
        <v>0</v>
      </c>
      <c r="S71" s="244">
        <f>'[8]4'!AK15+'[8]4'!AK16+'[8]4'!AK17</f>
        <v>0</v>
      </c>
      <c r="T71" s="255">
        <f t="shared" si="5"/>
        <v>0</v>
      </c>
      <c r="U71" s="255">
        <f t="shared" si="6"/>
        <v>0</v>
      </c>
      <c r="V71" s="242">
        <f t="shared" si="11"/>
        <v>0</v>
      </c>
      <c r="W71" s="243">
        <f t="shared" si="7"/>
        <v>0</v>
      </c>
      <c r="X71" s="244">
        <f>'[8]4'!AP15+'[8]4'!AP16+'[8]4'!AP17</f>
        <v>0</v>
      </c>
      <c r="Y71" s="263">
        <f t="shared" si="8"/>
        <v>0</v>
      </c>
      <c r="Z71" s="263">
        <f t="shared" si="9"/>
        <v>0</v>
      </c>
      <c r="AA71" s="242">
        <f t="shared" si="12"/>
        <v>0</v>
      </c>
      <c r="AB71" s="242">
        <f t="shared" si="13"/>
        <v>0</v>
      </c>
      <c r="AC71" s="264"/>
      <c r="AD71" s="53"/>
      <c r="AE71" s="53"/>
      <c r="AF71" s="53"/>
      <c r="AG71" s="53"/>
      <c r="AH71" s="53"/>
      <c r="AI71" s="53"/>
      <c r="AJ71" s="53"/>
      <c r="AK71" s="53"/>
    </row>
    <row r="72" spans="2:30" s="51" customFormat="1" ht="23.25">
      <c r="B72" s="230">
        <v>2</v>
      </c>
      <c r="C72" s="231" t="s">
        <v>131</v>
      </c>
      <c r="D72" s="250" t="s">
        <v>125</v>
      </c>
      <c r="E72" s="251">
        <f>'[8]4'!C18</f>
        <v>0.1157</v>
      </c>
      <c r="F72" s="252">
        <f>'[8]4'!H18</f>
        <v>0.13069999999999998</v>
      </c>
      <c r="G72" s="251">
        <f>'[8]4'!M18</f>
        <v>0.13269999999999998</v>
      </c>
      <c r="H72" s="234">
        <f t="shared" si="1"/>
        <v>0.13269999999999998</v>
      </c>
      <c r="I72" s="235">
        <v>0.16605</v>
      </c>
      <c r="J72" s="236">
        <f t="shared" si="10"/>
        <v>125.13187641296157</v>
      </c>
      <c r="K72" s="253">
        <f>I72</f>
        <v>0.16605</v>
      </c>
      <c r="L72" s="254">
        <f>K72</f>
        <v>0.16605</v>
      </c>
      <c r="M72" s="239">
        <f>'[8]4'!W18</f>
        <v>0.136</v>
      </c>
      <c r="N72" s="239">
        <f t="shared" si="2"/>
        <v>0.136</v>
      </c>
      <c r="O72" s="240">
        <f>'[8]4'!W18</f>
        <v>0.136</v>
      </c>
      <c r="P72" s="241">
        <f t="shared" si="3"/>
        <v>102.48681235870387</v>
      </c>
      <c r="Q72" s="242">
        <f t="shared" si="0"/>
        <v>102.48681235870387</v>
      </c>
      <c r="R72" s="243">
        <f t="shared" si="4"/>
        <v>102.48681235870387</v>
      </c>
      <c r="S72" s="244">
        <f>'[8]4'!AG18</f>
        <v>0.136</v>
      </c>
      <c r="T72" s="245">
        <f t="shared" si="5"/>
        <v>0.136</v>
      </c>
      <c r="U72" s="246">
        <f t="shared" si="6"/>
        <v>0.136</v>
      </c>
      <c r="V72" s="242">
        <f t="shared" si="11"/>
        <v>100</v>
      </c>
      <c r="W72" s="243">
        <f t="shared" si="7"/>
        <v>100</v>
      </c>
      <c r="X72" s="244">
        <f>'[8]4'!AL18</f>
        <v>0.136</v>
      </c>
      <c r="Y72" s="247">
        <f t="shared" si="8"/>
        <v>0.136</v>
      </c>
      <c r="Z72" s="247">
        <f t="shared" si="9"/>
        <v>0.136</v>
      </c>
      <c r="AA72" s="242">
        <f t="shared" si="12"/>
        <v>100</v>
      </c>
      <c r="AB72" s="242">
        <f t="shared" si="13"/>
        <v>100</v>
      </c>
      <c r="AC72" s="265" t="s">
        <v>132</v>
      </c>
      <c r="AD72" s="50"/>
    </row>
    <row r="73" spans="2:30" s="55" customFormat="1" ht="23.25">
      <c r="B73" s="266"/>
      <c r="C73" s="267" t="s">
        <v>133</v>
      </c>
      <c r="D73" s="268" t="s">
        <v>134</v>
      </c>
      <c r="E73" s="269">
        <f>E72/E67*100</f>
        <v>0.4160074787861355</v>
      </c>
      <c r="F73" s="270">
        <f>F72/F67*100</f>
        <v>0.4492798460004812</v>
      </c>
      <c r="G73" s="269">
        <f>G72/G67*100</f>
        <v>0.42447700083168055</v>
      </c>
      <c r="H73" s="271">
        <f t="shared" si="1"/>
        <v>0.42447700083168055</v>
      </c>
      <c r="I73" s="272">
        <f>I72/I67*100</f>
        <v>0.5112376847290642</v>
      </c>
      <c r="J73" s="236">
        <f t="shared" si="10"/>
        <v>120.43943104747557</v>
      </c>
      <c r="K73" s="243">
        <f>K72/K67*100</f>
        <v>0.5112376847290642</v>
      </c>
      <c r="L73" s="273">
        <f>L72/L67*100</f>
        <v>0.5112376847290642</v>
      </c>
      <c r="M73" s="274">
        <f>M72/M67*100</f>
        <v>0.4191063174114022</v>
      </c>
      <c r="N73" s="274">
        <f>N72/N67*100</f>
        <v>0.4191063174114022</v>
      </c>
      <c r="O73" s="274">
        <f>O72/O67*100</f>
        <v>0.4191063174114022</v>
      </c>
      <c r="P73" s="241">
        <f t="shared" si="3"/>
        <v>98.73475278760556</v>
      </c>
      <c r="Q73" s="242">
        <f t="shared" si="0"/>
        <v>98.73475278760556</v>
      </c>
      <c r="R73" s="243">
        <f t="shared" si="4"/>
        <v>98.73475278760556</v>
      </c>
      <c r="S73" s="275">
        <f>S72/S67*100</f>
        <v>0.4191063174114022</v>
      </c>
      <c r="T73" s="276">
        <f>T72/T67*100</f>
        <v>0.4191063174114022</v>
      </c>
      <c r="U73" s="277">
        <f>U72/U67*100</f>
        <v>0.4191063174114022</v>
      </c>
      <c r="V73" s="242">
        <f t="shared" si="11"/>
        <v>100</v>
      </c>
      <c r="W73" s="243">
        <f t="shared" si="7"/>
        <v>100</v>
      </c>
      <c r="X73" s="275">
        <f>X72/X67*100</f>
        <v>0.4191063174114022</v>
      </c>
      <c r="Y73" s="278">
        <f>Y72/Y67*100</f>
        <v>0.4191063174114022</v>
      </c>
      <c r="Z73" s="278">
        <f>Z72/Z67*100</f>
        <v>0.4191063174114022</v>
      </c>
      <c r="AA73" s="242">
        <f t="shared" si="12"/>
        <v>100</v>
      </c>
      <c r="AB73" s="242">
        <f t="shared" si="13"/>
        <v>100</v>
      </c>
      <c r="AC73" s="279"/>
      <c r="AD73" s="54"/>
    </row>
    <row r="74" spans="2:37" s="52" customFormat="1" ht="23.25">
      <c r="B74" s="230">
        <v>3</v>
      </c>
      <c r="C74" s="280" t="s">
        <v>135</v>
      </c>
      <c r="D74" s="250" t="s">
        <v>125</v>
      </c>
      <c r="E74" s="281">
        <f>SUM(E75:E78)</f>
        <v>27.696</v>
      </c>
      <c r="F74" s="282">
        <f>SUM(F75:F78)</f>
        <v>28.96</v>
      </c>
      <c r="G74" s="281">
        <f>SUM(G75:G78)</f>
        <v>31.129</v>
      </c>
      <c r="H74" s="283">
        <f t="shared" si="1"/>
        <v>31.129</v>
      </c>
      <c r="I74" s="284">
        <f>I70-I72</f>
        <v>32.31395</v>
      </c>
      <c r="J74" s="236">
        <f t="shared" si="10"/>
        <v>103.80657907417519</v>
      </c>
      <c r="K74" s="285">
        <f>I74</f>
        <v>32.31395</v>
      </c>
      <c r="L74" s="286">
        <f>I74</f>
        <v>32.31395</v>
      </c>
      <c r="M74" s="287">
        <f>SUM(M75:M78)</f>
        <v>32.314</v>
      </c>
      <c r="N74" s="287">
        <f>SUM(N75:N78)</f>
        <v>32.314</v>
      </c>
      <c r="O74" s="287">
        <f>SUM(O75:O78)</f>
        <v>32.314</v>
      </c>
      <c r="P74" s="288">
        <f t="shared" si="3"/>
        <v>103.8067396961033</v>
      </c>
      <c r="Q74" s="242">
        <f t="shared" si="0"/>
        <v>103.8067396961033</v>
      </c>
      <c r="R74" s="243">
        <f t="shared" si="4"/>
        <v>103.8067396961033</v>
      </c>
      <c r="S74" s="289">
        <f>SUM(S75:S78)</f>
        <v>32.314</v>
      </c>
      <c r="T74" s="290">
        <f>SUM(T75:T78)</f>
        <v>32.314</v>
      </c>
      <c r="U74" s="291">
        <f>SUM(U75:U78)</f>
        <v>32.314</v>
      </c>
      <c r="V74" s="242">
        <f t="shared" si="11"/>
        <v>100</v>
      </c>
      <c r="W74" s="243">
        <f t="shared" si="7"/>
        <v>100</v>
      </c>
      <c r="X74" s="289">
        <f>SUM(X75:X78)</f>
        <v>32.314</v>
      </c>
      <c r="Y74" s="292">
        <f>SUM(Y75:Y78)</f>
        <v>32.314</v>
      </c>
      <c r="Z74" s="292">
        <f>SUM(Z75:Z78)</f>
        <v>32.314</v>
      </c>
      <c r="AA74" s="242">
        <f t="shared" si="12"/>
        <v>100</v>
      </c>
      <c r="AB74" s="242">
        <f t="shared" si="13"/>
        <v>100</v>
      </c>
      <c r="AC74" s="293" t="s">
        <v>136</v>
      </c>
      <c r="AD74" s="53"/>
      <c r="AE74" s="53"/>
      <c r="AF74" s="53"/>
      <c r="AG74" s="53"/>
      <c r="AH74" s="53"/>
      <c r="AI74" s="53"/>
      <c r="AJ74" s="53"/>
      <c r="AK74" s="53"/>
    </row>
    <row r="75" spans="2:37" s="52" customFormat="1" ht="23.25">
      <c r="B75" s="485"/>
      <c r="C75" s="486" t="s">
        <v>127</v>
      </c>
      <c r="D75" s="487" t="s">
        <v>125</v>
      </c>
      <c r="E75" s="488">
        <f>'[8]4'!D22+'[8]4'!D27</f>
        <v>0</v>
      </c>
      <c r="F75" s="489">
        <f>'[8]4'!I22+'[8]4'!I27</f>
        <v>0</v>
      </c>
      <c r="G75" s="488">
        <f>'[8]4'!N22+'[8]4'!N27</f>
        <v>0</v>
      </c>
      <c r="H75" s="490">
        <f t="shared" si="1"/>
        <v>0</v>
      </c>
      <c r="I75" s="491">
        <v>0</v>
      </c>
      <c r="J75" s="492">
        <f>H75</f>
        <v>0</v>
      </c>
      <c r="K75" s="493">
        <v>0</v>
      </c>
      <c r="L75" s="494">
        <v>0</v>
      </c>
      <c r="M75" s="495">
        <f>'[8]4'!X22+'[8]4'!X27</f>
        <v>0</v>
      </c>
      <c r="N75" s="496">
        <f>M75</f>
        <v>0</v>
      </c>
      <c r="O75" s="497">
        <f>'[8]4'!X22+'[8]4'!X27</f>
        <v>0</v>
      </c>
      <c r="P75" s="498">
        <f t="shared" si="3"/>
        <v>0</v>
      </c>
      <c r="Q75" s="499">
        <f t="shared" si="0"/>
        <v>0</v>
      </c>
      <c r="R75" s="500">
        <f t="shared" si="4"/>
        <v>0</v>
      </c>
      <c r="S75" s="501">
        <f>'[8]4'!AH22+'[8]4'!AH27</f>
        <v>0</v>
      </c>
      <c r="T75" s="502">
        <f>O75</f>
        <v>0</v>
      </c>
      <c r="U75" s="502">
        <f>M75</f>
        <v>0</v>
      </c>
      <c r="V75" s="499">
        <f t="shared" si="11"/>
        <v>0</v>
      </c>
      <c r="W75" s="500">
        <f t="shared" si="7"/>
        <v>0</v>
      </c>
      <c r="X75" s="501">
        <f>'[8]4'!AM22+'[8]4'!AM27</f>
        <v>0</v>
      </c>
      <c r="Y75" s="503">
        <f>U75</f>
        <v>0</v>
      </c>
      <c r="Z75" s="503">
        <f>U75</f>
        <v>0</v>
      </c>
      <c r="AA75" s="499">
        <f t="shared" si="12"/>
        <v>0</v>
      </c>
      <c r="AB75" s="499">
        <f t="shared" si="13"/>
        <v>0</v>
      </c>
      <c r="AC75" s="294" t="s">
        <v>297</v>
      </c>
      <c r="AD75" s="53"/>
      <c r="AE75" s="53"/>
      <c r="AF75" s="53"/>
      <c r="AG75" s="53"/>
      <c r="AH75" s="53"/>
      <c r="AI75" s="53"/>
      <c r="AJ75" s="53"/>
      <c r="AK75" s="53"/>
    </row>
    <row r="76" spans="2:37" s="52" customFormat="1" ht="23.25">
      <c r="B76" s="485"/>
      <c r="C76" s="486" t="s">
        <v>128</v>
      </c>
      <c r="D76" s="487" t="s">
        <v>125</v>
      </c>
      <c r="E76" s="504">
        <f>'[8]4'!E22+'[8]4'!E27</f>
        <v>0</v>
      </c>
      <c r="F76" s="505">
        <f>'[8]4'!J22+'[8]4'!J27</f>
        <v>0</v>
      </c>
      <c r="G76" s="504">
        <f>'[8]4'!O22+'[8]4'!O27</f>
        <v>0</v>
      </c>
      <c r="H76" s="490">
        <f t="shared" si="1"/>
        <v>0</v>
      </c>
      <c r="I76" s="506">
        <v>0</v>
      </c>
      <c r="J76" s="492">
        <f aca="true" t="shared" si="14" ref="J76:J84">IF(H76=0,0,I76/H76*100)</f>
        <v>0</v>
      </c>
      <c r="K76" s="493">
        <v>0</v>
      </c>
      <c r="L76" s="494">
        <v>0</v>
      </c>
      <c r="M76" s="496">
        <f>'[8]4'!Y22+'[8]4'!Y27</f>
        <v>0</v>
      </c>
      <c r="N76" s="496">
        <f>M76</f>
        <v>0</v>
      </c>
      <c r="O76" s="507">
        <f>'[8]4'!Y22+'[8]4'!Y27</f>
        <v>0</v>
      </c>
      <c r="P76" s="498">
        <f t="shared" si="3"/>
        <v>0</v>
      </c>
      <c r="Q76" s="499">
        <f t="shared" si="0"/>
        <v>0</v>
      </c>
      <c r="R76" s="500">
        <f t="shared" si="4"/>
        <v>0</v>
      </c>
      <c r="S76" s="508">
        <f>'[8]4'!AI22+'[8]4'!AI27</f>
        <v>0</v>
      </c>
      <c r="T76" s="502">
        <f>O76</f>
        <v>0</v>
      </c>
      <c r="U76" s="502">
        <f>M76</f>
        <v>0</v>
      </c>
      <c r="V76" s="499">
        <f t="shared" si="11"/>
        <v>0</v>
      </c>
      <c r="W76" s="500">
        <f t="shared" si="7"/>
        <v>0</v>
      </c>
      <c r="X76" s="508">
        <f>'[8]4'!AN22+'[8]4'!AN27</f>
        <v>0</v>
      </c>
      <c r="Y76" s="509">
        <f>U76</f>
        <v>0</v>
      </c>
      <c r="Z76" s="510">
        <f>U76</f>
        <v>0</v>
      </c>
      <c r="AA76" s="499">
        <f t="shared" si="12"/>
        <v>0</v>
      </c>
      <c r="AB76" s="499">
        <f t="shared" si="13"/>
        <v>0</v>
      </c>
      <c r="AC76" s="295"/>
      <c r="AD76" s="53"/>
      <c r="AE76" s="53"/>
      <c r="AF76" s="53"/>
      <c r="AG76" s="53"/>
      <c r="AH76" s="53"/>
      <c r="AI76" s="53"/>
      <c r="AJ76" s="53"/>
      <c r="AK76" s="53"/>
    </row>
    <row r="77" spans="2:37" s="52" customFormat="1" ht="23.25">
      <c r="B77" s="485"/>
      <c r="C77" s="486" t="s">
        <v>129</v>
      </c>
      <c r="D77" s="487" t="s">
        <v>125</v>
      </c>
      <c r="E77" s="511">
        <f>'[8]4'!F22+'[8]4'!F27</f>
        <v>27.696</v>
      </c>
      <c r="F77" s="512">
        <f>'[8]4'!K22+'[8]4'!K27</f>
        <v>28.96</v>
      </c>
      <c r="G77" s="511">
        <f>'[8]4'!P22+'[8]4'!P27</f>
        <v>31.129</v>
      </c>
      <c r="H77" s="490">
        <f t="shared" si="1"/>
        <v>31.129</v>
      </c>
      <c r="I77" s="513">
        <f>27.934+1+3.38</f>
        <v>32.314</v>
      </c>
      <c r="J77" s="492">
        <f t="shared" si="14"/>
        <v>103.8067396961033</v>
      </c>
      <c r="K77" s="514">
        <v>1.96</v>
      </c>
      <c r="L77" s="515">
        <v>1.96</v>
      </c>
      <c r="M77" s="496">
        <f>'[8]4'!Z22+'[8]4'!Z27</f>
        <v>32.314</v>
      </c>
      <c r="N77" s="496">
        <f>M77</f>
        <v>32.314</v>
      </c>
      <c r="O77" s="507">
        <f>'[8]4'!Z22+'[8]4'!Z27</f>
        <v>32.314</v>
      </c>
      <c r="P77" s="498">
        <f t="shared" si="3"/>
        <v>103.8067396961033</v>
      </c>
      <c r="Q77" s="499">
        <f t="shared" si="0"/>
        <v>103.8067396961033</v>
      </c>
      <c r="R77" s="500">
        <f t="shared" si="4"/>
        <v>103.8067396961033</v>
      </c>
      <c r="S77" s="508">
        <f>'[8]4'!AJ22+'[8]4'!AJ27</f>
        <v>32.314</v>
      </c>
      <c r="T77" s="516">
        <f>O77</f>
        <v>32.314</v>
      </c>
      <c r="U77" s="517">
        <f>M77</f>
        <v>32.314</v>
      </c>
      <c r="V77" s="499">
        <f t="shared" si="11"/>
        <v>100</v>
      </c>
      <c r="W77" s="500">
        <f t="shared" si="7"/>
        <v>100</v>
      </c>
      <c r="X77" s="508">
        <f>'[8]4'!AO22+'[8]4'!AO27</f>
        <v>32.314</v>
      </c>
      <c r="Y77" s="503">
        <f>U77</f>
        <v>32.314</v>
      </c>
      <c r="Z77" s="503">
        <f>U77</f>
        <v>32.314</v>
      </c>
      <c r="AA77" s="499">
        <f t="shared" si="12"/>
        <v>100</v>
      </c>
      <c r="AB77" s="499">
        <f t="shared" si="13"/>
        <v>100</v>
      </c>
      <c r="AC77" s="295"/>
      <c r="AD77" s="53"/>
      <c r="AE77" s="53"/>
      <c r="AF77" s="53"/>
      <c r="AG77" s="53"/>
      <c r="AH77" s="53"/>
      <c r="AI77" s="53"/>
      <c r="AJ77" s="53"/>
      <c r="AK77" s="53"/>
    </row>
    <row r="78" spans="2:37" s="52" customFormat="1" ht="23.25">
      <c r="B78" s="485"/>
      <c r="C78" s="486" t="s">
        <v>130</v>
      </c>
      <c r="D78" s="487" t="s">
        <v>125</v>
      </c>
      <c r="E78" s="511">
        <f>'[8]4'!G22+'[8]4'!G27</f>
        <v>0</v>
      </c>
      <c r="F78" s="512">
        <f>'[8]4'!L22+'[8]4'!L27</f>
        <v>0</v>
      </c>
      <c r="G78" s="511">
        <f>'[8]4'!Q22+'[8]4'!Q27</f>
        <v>0</v>
      </c>
      <c r="H78" s="490">
        <f t="shared" si="1"/>
        <v>0</v>
      </c>
      <c r="I78" s="513">
        <v>0</v>
      </c>
      <c r="J78" s="492">
        <f t="shared" si="14"/>
        <v>0</v>
      </c>
      <c r="K78" s="514">
        <v>0</v>
      </c>
      <c r="L78" s="515">
        <v>0</v>
      </c>
      <c r="M78" s="496">
        <f>'[8]4'!AA22+'[8]4'!AA27</f>
        <v>0</v>
      </c>
      <c r="N78" s="496">
        <f>M78</f>
        <v>0</v>
      </c>
      <c r="O78" s="507">
        <f>'[8]4'!AA22+'[8]4'!AA27</f>
        <v>0</v>
      </c>
      <c r="P78" s="498">
        <f t="shared" si="3"/>
        <v>0</v>
      </c>
      <c r="Q78" s="499">
        <f t="shared" si="0"/>
        <v>0</v>
      </c>
      <c r="R78" s="500">
        <f t="shared" si="4"/>
        <v>0</v>
      </c>
      <c r="S78" s="508">
        <f>'[8]4'!AK22+'[8]4'!AK27</f>
        <v>0</v>
      </c>
      <c r="T78" s="516">
        <f>O78</f>
        <v>0</v>
      </c>
      <c r="U78" s="517">
        <f>M78</f>
        <v>0</v>
      </c>
      <c r="V78" s="499">
        <f t="shared" si="11"/>
        <v>0</v>
      </c>
      <c r="W78" s="500">
        <f t="shared" si="7"/>
        <v>0</v>
      </c>
      <c r="X78" s="508">
        <f>'[8]4'!AP22+'[8]4'!AP27</f>
        <v>0</v>
      </c>
      <c r="Y78" s="503">
        <f>U78</f>
        <v>0</v>
      </c>
      <c r="Z78" s="503">
        <f>U78</f>
        <v>0</v>
      </c>
      <c r="AA78" s="499">
        <f t="shared" si="12"/>
        <v>0</v>
      </c>
      <c r="AB78" s="499">
        <f t="shared" si="13"/>
        <v>0</v>
      </c>
      <c r="AC78" s="296"/>
      <c r="AD78" s="53"/>
      <c r="AE78" s="53"/>
      <c r="AF78" s="53"/>
      <c r="AG78" s="53"/>
      <c r="AH78" s="53"/>
      <c r="AI78" s="53"/>
      <c r="AJ78" s="53"/>
      <c r="AK78" s="53"/>
    </row>
    <row r="79" spans="2:37" s="52" customFormat="1" ht="23.25">
      <c r="B79" s="485">
        <v>4</v>
      </c>
      <c r="C79" s="304" t="s">
        <v>137</v>
      </c>
      <c r="D79" s="487" t="s">
        <v>138</v>
      </c>
      <c r="E79" s="518">
        <f>'[8]5'!C22+'[8]5'!C27</f>
        <v>8.655</v>
      </c>
      <c r="F79" s="519">
        <f>'[8]5'!H22+'[8]5'!H27</f>
        <v>6.636113657195234</v>
      </c>
      <c r="G79" s="518">
        <v>7.717710842532305</v>
      </c>
      <c r="H79" s="520">
        <f t="shared" si="1"/>
        <v>7.717710842532305</v>
      </c>
      <c r="I79" s="521">
        <f>H79</f>
        <v>7.717710842532305</v>
      </c>
      <c r="J79" s="492">
        <f t="shared" si="14"/>
        <v>100</v>
      </c>
      <c r="K79" s="522">
        <f>I79</f>
        <v>7.717710842532305</v>
      </c>
      <c r="L79" s="523">
        <f>I79</f>
        <v>7.717710842532305</v>
      </c>
      <c r="M79" s="524">
        <f>('[8]5'!W22+'[8]5'!W27)*0+G79</f>
        <v>7.717710842532305</v>
      </c>
      <c r="N79" s="524">
        <f>M79</f>
        <v>7.717710842532305</v>
      </c>
      <c r="O79" s="525">
        <f>('[8]5'!W22+'[8]5'!W27)*0+M79</f>
        <v>7.717710842532305</v>
      </c>
      <c r="P79" s="498">
        <f t="shared" si="3"/>
        <v>100</v>
      </c>
      <c r="Q79" s="499">
        <f t="shared" si="0"/>
        <v>100</v>
      </c>
      <c r="R79" s="500">
        <f t="shared" si="4"/>
        <v>100</v>
      </c>
      <c r="S79" s="526">
        <f>('[8]5'!AG22+'[8]5'!AG27)*0+M79</f>
        <v>7.717710842532305</v>
      </c>
      <c r="T79" s="527">
        <f>O79</f>
        <v>7.717710842532305</v>
      </c>
      <c r="U79" s="528">
        <f>M79</f>
        <v>7.717710842532305</v>
      </c>
      <c r="V79" s="499">
        <f t="shared" si="11"/>
        <v>100</v>
      </c>
      <c r="W79" s="500">
        <f t="shared" si="7"/>
        <v>100</v>
      </c>
      <c r="X79" s="526">
        <f>('[8]5'!AL22+'[8]5'!AL27)*0+M79</f>
        <v>7.717710842532305</v>
      </c>
      <c r="Y79" s="529">
        <f>U79</f>
        <v>7.717710842532305</v>
      </c>
      <c r="Z79" s="529">
        <f>U79</f>
        <v>7.717710842532305</v>
      </c>
      <c r="AA79" s="499">
        <f t="shared" si="12"/>
        <v>100</v>
      </c>
      <c r="AB79" s="499">
        <f t="shared" si="13"/>
        <v>100</v>
      </c>
      <c r="AC79" s="530" t="s">
        <v>298</v>
      </c>
      <c r="AD79" s="50"/>
      <c r="AE79" s="51"/>
      <c r="AF79" s="51"/>
      <c r="AG79" s="51"/>
      <c r="AH79" s="51"/>
      <c r="AI79" s="51"/>
      <c r="AJ79" s="51"/>
      <c r="AK79" s="51"/>
    </row>
    <row r="80" spans="2:37" s="52" customFormat="1" ht="23.25">
      <c r="B80" s="485">
        <v>5</v>
      </c>
      <c r="C80" s="304" t="s">
        <v>139</v>
      </c>
      <c r="D80" s="487" t="s">
        <v>140</v>
      </c>
      <c r="E80" s="531">
        <f>E74/E79*1000</f>
        <v>3200.0000000000005</v>
      </c>
      <c r="F80" s="532">
        <f>F74/F79*1000</f>
        <v>4364</v>
      </c>
      <c r="G80" s="531">
        <f>G74/G79*1000</f>
        <v>4033.4498966258343</v>
      </c>
      <c r="H80" s="533">
        <f t="shared" si="1"/>
        <v>4033.4498966258343</v>
      </c>
      <c r="I80" s="534">
        <f>I74/I79*1000</f>
        <v>4186.986356358134</v>
      </c>
      <c r="J80" s="492">
        <f t="shared" si="14"/>
        <v>103.80657907417519</v>
      </c>
      <c r="K80" s="535">
        <f>K74/K79*1000</f>
        <v>4186.986356358134</v>
      </c>
      <c r="L80" s="536">
        <f>L74/L79*1000</f>
        <v>4186.986356358134</v>
      </c>
      <c r="M80" s="537">
        <f>M74/M79*1000</f>
        <v>4186.992834963127</v>
      </c>
      <c r="N80" s="537">
        <f>N74/N79*1000</f>
        <v>4186.992834963127</v>
      </c>
      <c r="O80" s="537">
        <f>O74/O79*1000</f>
        <v>4186.992834963127</v>
      </c>
      <c r="P80" s="498">
        <f t="shared" si="3"/>
        <v>103.8067396961033</v>
      </c>
      <c r="Q80" s="499">
        <f t="shared" si="0"/>
        <v>103.8067396961033</v>
      </c>
      <c r="R80" s="500">
        <f t="shared" si="4"/>
        <v>103.8067396961033</v>
      </c>
      <c r="S80" s="538">
        <f>S74/S79*1000</f>
        <v>4186.992834963127</v>
      </c>
      <c r="T80" s="539">
        <f>T74/T79*1000</f>
        <v>4186.992834963127</v>
      </c>
      <c r="U80" s="540">
        <f>U74/U79*1000</f>
        <v>4186.992834963127</v>
      </c>
      <c r="V80" s="499">
        <f t="shared" si="11"/>
        <v>100</v>
      </c>
      <c r="W80" s="500">
        <f t="shared" si="7"/>
        <v>100</v>
      </c>
      <c r="X80" s="538">
        <f>X74/X79*1000</f>
        <v>4186.992834963127</v>
      </c>
      <c r="Y80" s="541">
        <f>Y74/Y79*1000</f>
        <v>4186.992834963127</v>
      </c>
      <c r="Z80" s="541">
        <f>Z74/Z79*1000</f>
        <v>4186.992834963127</v>
      </c>
      <c r="AA80" s="499">
        <f t="shared" si="12"/>
        <v>100</v>
      </c>
      <c r="AB80" s="499">
        <f t="shared" si="13"/>
        <v>100</v>
      </c>
      <c r="AC80" s="542"/>
      <c r="AD80" s="50"/>
      <c r="AE80" s="51"/>
      <c r="AF80" s="51"/>
      <c r="AG80" s="51"/>
      <c r="AH80" s="51"/>
      <c r="AI80" s="51"/>
      <c r="AJ80" s="51"/>
      <c r="AK80" s="51"/>
    </row>
    <row r="81" spans="2:37" s="52" customFormat="1" ht="23.25">
      <c r="B81" s="485">
        <v>6</v>
      </c>
      <c r="C81" s="304" t="s">
        <v>141</v>
      </c>
      <c r="D81" s="487" t="s">
        <v>125</v>
      </c>
      <c r="E81" s="543">
        <f>'[8]4'!C20</f>
        <v>0</v>
      </c>
      <c r="F81" s="544">
        <f>'[8]4'!H20</f>
        <v>0</v>
      </c>
      <c r="G81" s="543">
        <f>'[8]4'!M20</f>
        <v>0</v>
      </c>
      <c r="H81" s="490">
        <f t="shared" si="1"/>
        <v>0</v>
      </c>
      <c r="I81" s="506">
        <v>0</v>
      </c>
      <c r="J81" s="492">
        <f t="shared" si="14"/>
        <v>0</v>
      </c>
      <c r="K81" s="545">
        <v>0</v>
      </c>
      <c r="L81" s="546">
        <v>0</v>
      </c>
      <c r="M81" s="547">
        <f>'[8]4'!W20</f>
        <v>0</v>
      </c>
      <c r="N81" s="496">
        <f>H81</f>
        <v>0</v>
      </c>
      <c r="O81" s="496">
        <f>'[8]4'!W20</f>
        <v>0</v>
      </c>
      <c r="P81" s="498">
        <f t="shared" si="3"/>
        <v>0</v>
      </c>
      <c r="Q81" s="499">
        <f t="shared" si="0"/>
        <v>0</v>
      </c>
      <c r="R81" s="500">
        <f t="shared" si="4"/>
        <v>0</v>
      </c>
      <c r="S81" s="500">
        <f>'[8]4'!AG20</f>
        <v>0</v>
      </c>
      <c r="T81" s="502">
        <f>O81</f>
        <v>0</v>
      </c>
      <c r="U81" s="502">
        <f>M81</f>
        <v>0</v>
      </c>
      <c r="V81" s="499">
        <f t="shared" si="11"/>
        <v>0</v>
      </c>
      <c r="W81" s="500">
        <f t="shared" si="7"/>
        <v>0</v>
      </c>
      <c r="X81" s="500">
        <f>'[8]4'!AL20</f>
        <v>0</v>
      </c>
      <c r="Y81" s="503">
        <f>U81</f>
        <v>0</v>
      </c>
      <c r="Z81" s="503">
        <f>U81</f>
        <v>0</v>
      </c>
      <c r="AA81" s="499">
        <f t="shared" si="12"/>
        <v>0</v>
      </c>
      <c r="AB81" s="499">
        <f t="shared" si="13"/>
        <v>0</v>
      </c>
      <c r="AC81" s="542"/>
      <c r="AD81" s="50"/>
      <c r="AE81" s="51"/>
      <c r="AF81" s="51"/>
      <c r="AG81" s="51"/>
      <c r="AH81" s="51"/>
      <c r="AI81" s="51"/>
      <c r="AJ81" s="51"/>
      <c r="AK81" s="51"/>
    </row>
    <row r="82" spans="2:37" s="52" customFormat="1" ht="23.25">
      <c r="B82" s="485">
        <v>7</v>
      </c>
      <c r="C82" s="304" t="s">
        <v>142</v>
      </c>
      <c r="D82" s="487" t="s">
        <v>143</v>
      </c>
      <c r="E82" s="548">
        <f>'[8]параметры расчета'!D34</f>
        <v>1021.3</v>
      </c>
      <c r="F82" s="549">
        <f>'[8]параметры расчета'!D35</f>
        <v>1110.12</v>
      </c>
      <c r="G82" s="548">
        <f>'[8]параметры расчета'!E34</f>
        <v>1591.49</v>
      </c>
      <c r="H82" s="550">
        <f t="shared" si="1"/>
        <v>1591.49</v>
      </c>
      <c r="I82" s="506">
        <v>1782.47</v>
      </c>
      <c r="J82" s="492">
        <f t="shared" si="14"/>
        <v>112.00007540103928</v>
      </c>
      <c r="K82" s="493">
        <v>1978.54</v>
      </c>
      <c r="L82" s="494">
        <v>2166.5</v>
      </c>
      <c r="M82" s="547">
        <f>'[8]параметры расчета'!F34</f>
        <v>1634.8</v>
      </c>
      <c r="N82" s="496">
        <f>H82</f>
        <v>1591.49</v>
      </c>
      <c r="O82" s="551">
        <f>(M82-N82*$R$201)/$S$201</f>
        <v>1679.3555517349168</v>
      </c>
      <c r="P82" s="498">
        <f t="shared" si="3"/>
        <v>102.72134917592948</v>
      </c>
      <c r="Q82" s="499">
        <f t="shared" si="0"/>
        <v>102.72134917592948</v>
      </c>
      <c r="R82" s="500">
        <f t="shared" si="4"/>
        <v>105.52096159793129</v>
      </c>
      <c r="S82" s="552">
        <v>1798.28</v>
      </c>
      <c r="T82" s="553">
        <f>O82</f>
        <v>1679.3555517349168</v>
      </c>
      <c r="U82" s="554">
        <f>(S82-T82*$R$201)/$S$201</f>
        <v>1920.6245949485426</v>
      </c>
      <c r="V82" s="499">
        <f t="shared" si="11"/>
        <v>110.00000000000001</v>
      </c>
      <c r="W82" s="500">
        <f t="shared" si="7"/>
        <v>114.36676366504844</v>
      </c>
      <c r="X82" s="552">
        <v>1978.11</v>
      </c>
      <c r="Y82" s="510">
        <f>U82</f>
        <v>1920.6245949485426</v>
      </c>
      <c r="Z82" s="555">
        <f>(X82-Y82*$R$201)/$S$201</f>
        <v>2037.2486270785698</v>
      </c>
      <c r="AA82" s="499">
        <f t="shared" si="12"/>
        <v>110.0001112173855</v>
      </c>
      <c r="AB82" s="499">
        <f t="shared" si="13"/>
        <v>106.07219299579738</v>
      </c>
      <c r="AC82" s="542" t="s">
        <v>144</v>
      </c>
      <c r="AD82" s="50"/>
      <c r="AE82" s="51"/>
      <c r="AF82" s="51"/>
      <c r="AG82" s="51"/>
      <c r="AH82" s="51"/>
      <c r="AI82" s="51"/>
      <c r="AJ82" s="51"/>
      <c r="AK82" s="51"/>
    </row>
    <row r="83" spans="2:37" s="52" customFormat="1" ht="38.25" customHeight="1">
      <c r="B83" s="485">
        <v>8</v>
      </c>
      <c r="C83" s="304" t="s">
        <v>145</v>
      </c>
      <c r="D83" s="487" t="s">
        <v>146</v>
      </c>
      <c r="E83" s="556">
        <f>'[8]16'!E8</f>
        <v>5</v>
      </c>
      <c r="F83" s="557">
        <f>'[8]16'!F8</f>
        <v>5</v>
      </c>
      <c r="G83" s="556">
        <f>'[8]16'!G8</f>
        <v>5</v>
      </c>
      <c r="H83" s="533">
        <f t="shared" si="1"/>
        <v>5</v>
      </c>
      <c r="I83" s="558">
        <v>2</v>
      </c>
      <c r="J83" s="492">
        <f t="shared" si="14"/>
        <v>40</v>
      </c>
      <c r="K83" s="535">
        <f>I83</f>
        <v>2</v>
      </c>
      <c r="L83" s="494">
        <f>K83</f>
        <v>2</v>
      </c>
      <c r="M83" s="559">
        <f>'[8]16'!I8</f>
        <v>5</v>
      </c>
      <c r="N83" s="560">
        <f>H83</f>
        <v>5</v>
      </c>
      <c r="O83" s="561">
        <f>'[8]16'!I8</f>
        <v>5</v>
      </c>
      <c r="P83" s="498">
        <f t="shared" si="3"/>
        <v>100</v>
      </c>
      <c r="Q83" s="499">
        <f t="shared" si="0"/>
        <v>100</v>
      </c>
      <c r="R83" s="500">
        <f t="shared" si="4"/>
        <v>100</v>
      </c>
      <c r="S83" s="562">
        <f>'[8]16'!K8</f>
        <v>5</v>
      </c>
      <c r="T83" s="553">
        <f>O83</f>
        <v>5</v>
      </c>
      <c r="U83" s="563">
        <f>O83</f>
        <v>5</v>
      </c>
      <c r="V83" s="499">
        <f t="shared" si="11"/>
        <v>100</v>
      </c>
      <c r="W83" s="500">
        <f t="shared" si="7"/>
        <v>100</v>
      </c>
      <c r="X83" s="562">
        <f>'[8]16'!L8</f>
        <v>5</v>
      </c>
      <c r="Y83" s="510">
        <f>U83</f>
        <v>5</v>
      </c>
      <c r="Z83" s="510">
        <f>Y83</f>
        <v>5</v>
      </c>
      <c r="AA83" s="499">
        <f t="shared" si="12"/>
        <v>100</v>
      </c>
      <c r="AB83" s="499">
        <f t="shared" si="13"/>
        <v>100</v>
      </c>
      <c r="AC83" s="564" t="s">
        <v>147</v>
      </c>
      <c r="AD83" s="50"/>
      <c r="AE83" s="51"/>
      <c r="AF83" s="51"/>
      <c r="AG83" s="51"/>
      <c r="AH83" s="51"/>
      <c r="AI83" s="51"/>
      <c r="AJ83" s="51"/>
      <c r="AK83" s="51"/>
    </row>
    <row r="84" spans="2:37" s="52" customFormat="1" ht="24" thickBot="1">
      <c r="B84" s="565">
        <v>9</v>
      </c>
      <c r="C84" s="566" t="s">
        <v>148</v>
      </c>
      <c r="D84" s="567" t="s">
        <v>149</v>
      </c>
      <c r="E84" s="568">
        <f>'[8]16'!E48</f>
        <v>13732.160000000002</v>
      </c>
      <c r="F84" s="569">
        <f>'[8]16'!F48</f>
        <v>23872.830000000013</v>
      </c>
      <c r="G84" s="568">
        <f>'[8]16'!G48</f>
        <v>14817.000639999998</v>
      </c>
      <c r="H84" s="550">
        <f t="shared" si="1"/>
        <v>14817.000639999998</v>
      </c>
      <c r="I84" s="506">
        <v>13331</v>
      </c>
      <c r="J84" s="570">
        <f t="shared" si="14"/>
        <v>89.9709753943832</v>
      </c>
      <c r="K84" s="571">
        <v>15148.86</v>
      </c>
      <c r="L84" s="572">
        <v>15936.6</v>
      </c>
      <c r="M84" s="573">
        <f>'[8]16'!I48</f>
        <v>15572.66767264</v>
      </c>
      <c r="N84" s="547">
        <f>H84</f>
        <v>14817.000639999998</v>
      </c>
      <c r="O84" s="574">
        <f>(M84-N84*$R$201)/$S$201</f>
        <v>16350.066923786682</v>
      </c>
      <c r="P84" s="575">
        <f t="shared" si="3"/>
        <v>105.10000000000002</v>
      </c>
      <c r="Q84" s="499">
        <f t="shared" si="0"/>
        <v>105.10000000000002</v>
      </c>
      <c r="R84" s="576">
        <f t="shared" si="4"/>
        <v>110.34667083463583</v>
      </c>
      <c r="S84" s="577">
        <f>O84*S92</f>
        <v>17141.573663567193</v>
      </c>
      <c r="T84" s="578">
        <f>O84</f>
        <v>16350.066923786682</v>
      </c>
      <c r="U84" s="579">
        <f>(S84-T84*($R$202/2))/($S$202/2)</f>
        <v>17988.24602460513</v>
      </c>
      <c r="V84" s="580">
        <f t="shared" si="11"/>
        <v>110.07474136036205</v>
      </c>
      <c r="W84" s="580">
        <f>IF(O84=0,0,U84/O84*100)</f>
        <v>110.01940303030298</v>
      </c>
      <c r="X84" s="577">
        <f>S84*X92</f>
        <v>17852.60613913196</v>
      </c>
      <c r="Y84" s="581">
        <f>U84</f>
        <v>17988.24602460513</v>
      </c>
      <c r="Z84" s="555">
        <f>(X84-Y84*($R$202/2))/($S$202/2)</f>
        <v>17707.512564671262</v>
      </c>
      <c r="AA84" s="499">
        <f t="shared" si="12"/>
        <v>104.148</v>
      </c>
      <c r="AB84" s="499">
        <f t="shared" si="13"/>
        <v>98.4393505650864</v>
      </c>
      <c r="AC84" s="582" t="s">
        <v>150</v>
      </c>
      <c r="AD84" s="50"/>
      <c r="AE84" s="51"/>
      <c r="AF84" s="51"/>
      <c r="AG84" s="51"/>
      <c r="AH84" s="51"/>
      <c r="AI84" s="51"/>
      <c r="AJ84" s="51"/>
      <c r="AK84" s="51"/>
    </row>
    <row r="85" spans="2:30" s="51" customFormat="1" ht="24" thickBot="1">
      <c r="B85" s="583"/>
      <c r="C85" s="583"/>
      <c r="D85" s="583"/>
      <c r="E85" s="583"/>
      <c r="F85" s="583"/>
      <c r="G85" s="583"/>
      <c r="H85" s="583"/>
      <c r="I85" s="583"/>
      <c r="J85" s="583"/>
      <c r="K85" s="583"/>
      <c r="L85" s="583"/>
      <c r="M85" s="583"/>
      <c r="N85" s="583"/>
      <c r="O85" s="583"/>
      <c r="P85" s="583"/>
      <c r="Q85" s="583"/>
      <c r="R85" s="584"/>
      <c r="S85" s="584"/>
      <c r="T85" s="584"/>
      <c r="U85" s="584"/>
      <c r="V85" s="584"/>
      <c r="W85" s="584"/>
      <c r="X85" s="583"/>
      <c r="Y85" s="583"/>
      <c r="Z85" s="583"/>
      <c r="AA85" s="583"/>
      <c r="AB85" s="583"/>
      <c r="AC85" s="583"/>
      <c r="AD85" s="50"/>
    </row>
    <row r="86" spans="2:30" s="51" customFormat="1" ht="23.25">
      <c r="B86" s="585" t="s">
        <v>151</v>
      </c>
      <c r="C86" s="586"/>
      <c r="D86" s="587"/>
      <c r="E86" s="587"/>
      <c r="F86" s="588"/>
      <c r="G86" s="589"/>
      <c r="H86" s="590"/>
      <c r="I86" s="591"/>
      <c r="J86" s="592"/>
      <c r="K86" s="593"/>
      <c r="L86" s="594"/>
      <c r="M86" s="595"/>
      <c r="N86" s="595"/>
      <c r="O86" s="596"/>
      <c r="P86" s="597"/>
      <c r="Q86" s="499"/>
      <c r="R86" s="499"/>
      <c r="S86" s="598"/>
      <c r="T86" s="599"/>
      <c r="U86" s="600"/>
      <c r="V86" s="499">
        <f aca="true" t="shared" si="15" ref="V86:V92">IF(M86=0,0,S86/M86*100)</f>
        <v>0</v>
      </c>
      <c r="W86" s="500">
        <f aca="true" t="shared" si="16" ref="W86:W92">IF(O86=0,0,U86/O86*100)</f>
        <v>0</v>
      </c>
      <c r="X86" s="601"/>
      <c r="Y86" s="602"/>
      <c r="Z86" s="602"/>
      <c r="AA86" s="598"/>
      <c r="AB86" s="598"/>
      <c r="AC86" s="603"/>
      <c r="AD86" s="50"/>
    </row>
    <row r="87" spans="2:30" s="51" customFormat="1" ht="23.25">
      <c r="B87" s="604" t="s">
        <v>152</v>
      </c>
      <c r="C87" s="605"/>
      <c r="D87" s="606" t="s">
        <v>134</v>
      </c>
      <c r="E87" s="607">
        <f>'[8]расчет расходов'!D8</f>
        <v>0</v>
      </c>
      <c r="F87" s="489">
        <f>'[8]расчет расходов'!E8</f>
        <v>1.069</v>
      </c>
      <c r="G87" s="607"/>
      <c r="H87" s="608">
        <f>'[8]расчет расходов'!F8</f>
        <v>1.086</v>
      </c>
      <c r="I87" s="609">
        <v>1.06</v>
      </c>
      <c r="J87" s="610">
        <f aca="true" t="shared" si="17" ref="J87:J92">IF(H87=0,0,I87/H87*100)</f>
        <v>97.60589318600368</v>
      </c>
      <c r="K87" s="611">
        <v>1.05</v>
      </c>
      <c r="L87" s="612">
        <v>1.05</v>
      </c>
      <c r="M87" s="613">
        <f>'[8]расчет расходов'!G8</f>
        <v>1.051</v>
      </c>
      <c r="N87" s="614">
        <f aca="true" t="shared" si="18" ref="N87:N92">H87</f>
        <v>1.086</v>
      </c>
      <c r="O87" s="615">
        <f>'[8]расчет расходов'!G8</f>
        <v>1.051</v>
      </c>
      <c r="P87" s="616">
        <f aca="true" t="shared" si="19" ref="P87:P92">IF(H87=0,0,M87/H87*100)</f>
        <v>96.77716390423572</v>
      </c>
      <c r="Q87" s="499">
        <f aca="true" t="shared" si="20" ref="Q87:Q92">IF(G87=0,0,M87/G87*100)</f>
        <v>0</v>
      </c>
      <c r="R87" s="500">
        <f aca="true" t="shared" si="21" ref="R87:R92">IF(H87=0,0,O87/H87*100)</f>
        <v>96.77716390423572</v>
      </c>
      <c r="S87" s="617">
        <f>'[8]расчет расходов'!H8</f>
        <v>1.059</v>
      </c>
      <c r="T87" s="618"/>
      <c r="U87" s="517">
        <f>'[9]расчет расходов'!H8</f>
        <v>1.059</v>
      </c>
      <c r="V87" s="499">
        <f t="shared" si="15"/>
        <v>100.76117982873454</v>
      </c>
      <c r="W87" s="500">
        <f t="shared" si="16"/>
        <v>100.76117982873454</v>
      </c>
      <c r="X87" s="617">
        <f>'[8]расчет расходов'!I8</f>
        <v>1.052</v>
      </c>
      <c r="Y87" s="619"/>
      <c r="Z87" s="620">
        <f>X87</f>
        <v>1.052</v>
      </c>
      <c r="AA87" s="499">
        <f aca="true" t="shared" si="22" ref="AA87:AA92">IF(S87=0,0,X87/S87*100)</f>
        <v>99.33899905571295</v>
      </c>
      <c r="AB87" s="499">
        <f aca="true" t="shared" si="23" ref="AB87:AB92">IF(U87=0,0,Z87/U87*100)</f>
        <v>99.33899905571295</v>
      </c>
      <c r="AC87" s="297"/>
      <c r="AD87" s="50"/>
    </row>
    <row r="88" spans="2:30" s="51" customFormat="1" ht="23.25">
      <c r="B88" s="604" t="s">
        <v>153</v>
      </c>
      <c r="C88" s="605"/>
      <c r="D88" s="606" t="s">
        <v>134</v>
      </c>
      <c r="E88" s="607">
        <f>'[8]расчет расходов'!D9</f>
        <v>0</v>
      </c>
      <c r="F88" s="621">
        <f>'[8]расчет расходов'!E9</f>
        <v>0</v>
      </c>
      <c r="G88" s="607"/>
      <c r="H88" s="622">
        <f>'[8]расчет расходов'!F9</f>
        <v>0</v>
      </c>
      <c r="I88" s="623">
        <v>0.01</v>
      </c>
      <c r="J88" s="610">
        <f t="shared" si="17"/>
        <v>0</v>
      </c>
      <c r="K88" s="624">
        <v>0.01</v>
      </c>
      <c r="L88" s="624">
        <v>0.01</v>
      </c>
      <c r="M88" s="625">
        <f>'[8]расчет расходов'!G9</f>
        <v>0</v>
      </c>
      <c r="N88" s="614">
        <f t="shared" si="18"/>
        <v>0</v>
      </c>
      <c r="O88" s="626">
        <f>'[8]расчет расходов'!G9</f>
        <v>0</v>
      </c>
      <c r="P88" s="616">
        <f t="shared" si="19"/>
        <v>0</v>
      </c>
      <c r="Q88" s="499">
        <f t="shared" si="20"/>
        <v>0</v>
      </c>
      <c r="R88" s="500">
        <f t="shared" si="21"/>
        <v>0</v>
      </c>
      <c r="S88" s="624">
        <f>'[8]расчет расходов'!H9</f>
        <v>0.01</v>
      </c>
      <c r="T88" s="618"/>
      <c r="U88" s="627">
        <f>'[9]расчет расходов'!G9</f>
        <v>0</v>
      </c>
      <c r="V88" s="499">
        <f t="shared" si="15"/>
        <v>0</v>
      </c>
      <c r="W88" s="500">
        <f t="shared" si="16"/>
        <v>0</v>
      </c>
      <c r="X88" s="624">
        <f>'[8]расчет расходов'!I9</f>
        <v>0.01</v>
      </c>
      <c r="Y88" s="628"/>
      <c r="Z88" s="629">
        <f>'[9]расчет расходов'!H9</f>
        <v>0.01</v>
      </c>
      <c r="AA88" s="499">
        <f t="shared" si="22"/>
        <v>100</v>
      </c>
      <c r="AB88" s="499">
        <f t="shared" si="23"/>
        <v>0</v>
      </c>
      <c r="AC88" s="297"/>
      <c r="AD88" s="50"/>
    </row>
    <row r="89" spans="2:30" s="51" customFormat="1" ht="33">
      <c r="B89" s="604" t="s">
        <v>154</v>
      </c>
      <c r="C89" s="605"/>
      <c r="D89" s="606" t="s">
        <v>155</v>
      </c>
      <c r="E89" s="630">
        <f>F89</f>
        <v>182.68761</v>
      </c>
      <c r="F89" s="631">
        <f>'[8]расчет расходов'!E10*1.19</f>
        <v>182.68761</v>
      </c>
      <c r="G89" s="630">
        <f>'[8]2.3'!G37*1.19</f>
        <v>182.68761</v>
      </c>
      <c r="H89" s="632">
        <f>'[8]расчет расходов'!F10*1.19</f>
        <v>182.68761</v>
      </c>
      <c r="I89" s="609">
        <f>H89</f>
        <v>182.68761</v>
      </c>
      <c r="J89" s="610">
        <f t="shared" si="17"/>
        <v>100</v>
      </c>
      <c r="K89" s="611">
        <f>I89</f>
        <v>182.68761</v>
      </c>
      <c r="L89" s="612">
        <f>I89</f>
        <v>182.68761</v>
      </c>
      <c r="M89" s="633">
        <f>'[8]расчет расходов'!G10*1.19</f>
        <v>182.68761</v>
      </c>
      <c r="N89" s="614">
        <f t="shared" si="18"/>
        <v>182.68761</v>
      </c>
      <c r="O89" s="634">
        <f>'[8]расчет расходов'!G10*1.19</f>
        <v>182.68761</v>
      </c>
      <c r="P89" s="616">
        <f t="shared" si="19"/>
        <v>100</v>
      </c>
      <c r="Q89" s="499">
        <f t="shared" si="20"/>
        <v>100</v>
      </c>
      <c r="R89" s="500">
        <f t="shared" si="21"/>
        <v>100</v>
      </c>
      <c r="S89" s="630">
        <f>'[8]расчет расходов'!H10*1.19</f>
        <v>182.68761</v>
      </c>
      <c r="T89" s="635">
        <f>O89</f>
        <v>182.68761</v>
      </c>
      <c r="U89" s="553">
        <f>T89</f>
        <v>182.68761</v>
      </c>
      <c r="V89" s="499">
        <f t="shared" si="15"/>
        <v>100</v>
      </c>
      <c r="W89" s="500">
        <f t="shared" si="16"/>
        <v>100</v>
      </c>
      <c r="X89" s="630">
        <f>'[8]расчет расходов'!I10*1.19</f>
        <v>182.68761</v>
      </c>
      <c r="Y89" s="510">
        <f>U89</f>
        <v>182.68761</v>
      </c>
      <c r="Z89" s="636">
        <f>Y89</f>
        <v>182.68761</v>
      </c>
      <c r="AA89" s="499">
        <f t="shared" si="22"/>
        <v>100</v>
      </c>
      <c r="AB89" s="499">
        <f t="shared" si="23"/>
        <v>100</v>
      </c>
      <c r="AC89" s="297" t="s">
        <v>156</v>
      </c>
      <c r="AD89" s="50"/>
    </row>
    <row r="90" spans="2:30" s="51" customFormat="1" ht="23.25">
      <c r="B90" s="604" t="s">
        <v>157</v>
      </c>
      <c r="C90" s="605"/>
      <c r="D90" s="606" t="s">
        <v>134</v>
      </c>
      <c r="E90" s="607">
        <f>'[8]расчет расходов'!D11</f>
        <v>0</v>
      </c>
      <c r="F90" s="621">
        <f>'[8]расчет расходов'!E11</f>
        <v>0</v>
      </c>
      <c r="G90" s="607"/>
      <c r="H90" s="622">
        <f>'[8]расчет расходов'!F11</f>
        <v>0</v>
      </c>
      <c r="I90" s="623">
        <v>0</v>
      </c>
      <c r="J90" s="610">
        <f t="shared" si="17"/>
        <v>0</v>
      </c>
      <c r="K90" s="624">
        <v>0</v>
      </c>
      <c r="L90" s="624">
        <v>0</v>
      </c>
      <c r="M90" s="625">
        <f>'[8]расчет расходов'!G11</f>
        <v>0</v>
      </c>
      <c r="N90" s="614">
        <f t="shared" si="18"/>
        <v>0</v>
      </c>
      <c r="O90" s="626">
        <f>'[8]расчет расходов'!G11</f>
        <v>0</v>
      </c>
      <c r="P90" s="616">
        <f t="shared" si="19"/>
        <v>0</v>
      </c>
      <c r="Q90" s="499">
        <f t="shared" si="20"/>
        <v>0</v>
      </c>
      <c r="R90" s="500">
        <f t="shared" si="21"/>
        <v>0</v>
      </c>
      <c r="S90" s="624">
        <f>'[8]расчет расходов'!H11</f>
        <v>0</v>
      </c>
      <c r="T90" s="618"/>
      <c r="U90" s="627">
        <f>'[9]расчет расходов'!H11</f>
        <v>0</v>
      </c>
      <c r="V90" s="499">
        <f t="shared" si="15"/>
        <v>0</v>
      </c>
      <c r="W90" s="500">
        <f t="shared" si="16"/>
        <v>0</v>
      </c>
      <c r="X90" s="624">
        <f>'[8]расчет расходов'!I11</f>
        <v>0</v>
      </c>
      <c r="Y90" s="628"/>
      <c r="Z90" s="629">
        <f>X90</f>
        <v>0</v>
      </c>
      <c r="AA90" s="499">
        <f t="shared" si="22"/>
        <v>0</v>
      </c>
      <c r="AB90" s="499">
        <f t="shared" si="23"/>
        <v>0</v>
      </c>
      <c r="AC90" s="297"/>
      <c r="AD90" s="50"/>
    </row>
    <row r="91" spans="2:30" s="51" customFormat="1" ht="23.25">
      <c r="B91" s="604" t="s">
        <v>158</v>
      </c>
      <c r="C91" s="605"/>
      <c r="D91" s="606"/>
      <c r="E91" s="607">
        <f>'[8]расчет расходов'!D12</f>
        <v>0</v>
      </c>
      <c r="F91" s="621">
        <f>'[8]расчет расходов'!E12</f>
        <v>0</v>
      </c>
      <c r="G91" s="607"/>
      <c r="H91" s="637">
        <f>'[8]расчет расходов'!F12</f>
        <v>0</v>
      </c>
      <c r="I91" s="609">
        <v>0.75</v>
      </c>
      <c r="J91" s="610">
        <f t="shared" si="17"/>
        <v>0</v>
      </c>
      <c r="K91" s="611">
        <v>0.75</v>
      </c>
      <c r="L91" s="612">
        <v>0.75</v>
      </c>
      <c r="M91" s="614">
        <f>'[8]расчет расходов'!G12</f>
        <v>0.75</v>
      </c>
      <c r="N91" s="614">
        <f t="shared" si="18"/>
        <v>0</v>
      </c>
      <c r="O91" s="638">
        <f>'[8]расчет расходов'!G12</f>
        <v>0.75</v>
      </c>
      <c r="P91" s="616">
        <f t="shared" si="19"/>
        <v>0</v>
      </c>
      <c r="Q91" s="499">
        <f t="shared" si="20"/>
        <v>0</v>
      </c>
      <c r="R91" s="500">
        <f t="shared" si="21"/>
        <v>0</v>
      </c>
      <c r="S91" s="607">
        <f>'[8]расчет расходов'!H12</f>
        <v>0.75</v>
      </c>
      <c r="T91" s="618"/>
      <c r="U91" s="639">
        <f>'[9]расчет расходов'!G12</f>
        <v>0.75</v>
      </c>
      <c r="V91" s="499">
        <f t="shared" si="15"/>
        <v>100</v>
      </c>
      <c r="W91" s="500">
        <f t="shared" si="16"/>
        <v>100</v>
      </c>
      <c r="X91" s="607">
        <f>'[8]расчет расходов'!I12</f>
        <v>0.75</v>
      </c>
      <c r="Y91" s="640"/>
      <c r="Z91" s="636">
        <f>'[9]расчет расходов'!H12</f>
        <v>0.75</v>
      </c>
      <c r="AA91" s="499">
        <f t="shared" si="22"/>
        <v>100</v>
      </c>
      <c r="AB91" s="499">
        <f t="shared" si="23"/>
        <v>100</v>
      </c>
      <c r="AC91" s="297"/>
      <c r="AD91" s="50"/>
    </row>
    <row r="92" spans="2:30" s="51" customFormat="1" ht="24" thickBot="1">
      <c r="B92" s="641" t="s">
        <v>159</v>
      </c>
      <c r="C92" s="642"/>
      <c r="D92" s="643"/>
      <c r="E92" s="643"/>
      <c r="F92" s="644"/>
      <c r="G92" s="645"/>
      <c r="H92" s="646"/>
      <c r="I92" s="647">
        <v>1.04</v>
      </c>
      <c r="J92" s="648">
        <f t="shared" si="17"/>
        <v>0</v>
      </c>
      <c r="K92" s="649">
        <v>1.04</v>
      </c>
      <c r="L92" s="650">
        <v>1.03</v>
      </c>
      <c r="M92" s="651">
        <f>'[8]расчет расходов'!G13</f>
        <v>1.051</v>
      </c>
      <c r="N92" s="652">
        <f t="shared" si="18"/>
        <v>0</v>
      </c>
      <c r="O92" s="653">
        <f>'[8]расчет расходов'!G13</f>
        <v>1.051</v>
      </c>
      <c r="P92" s="654">
        <f t="shared" si="19"/>
        <v>0</v>
      </c>
      <c r="Q92" s="655">
        <f t="shared" si="20"/>
        <v>0</v>
      </c>
      <c r="R92" s="580">
        <f t="shared" si="21"/>
        <v>0</v>
      </c>
      <c r="S92" s="656">
        <f>'[8]расчет расходов'!H13</f>
        <v>1.0484099999999998</v>
      </c>
      <c r="T92" s="657"/>
      <c r="U92" s="658">
        <f>'[9]расчет расходов'!H13</f>
        <v>1.0484099999999998</v>
      </c>
      <c r="V92" s="580">
        <f t="shared" si="15"/>
        <v>99.75356803044718</v>
      </c>
      <c r="W92" s="580">
        <f t="shared" si="16"/>
        <v>99.75356803044718</v>
      </c>
      <c r="X92" s="656">
        <f>'[8]расчет расходов'!I13</f>
        <v>1.04148</v>
      </c>
      <c r="Y92" s="659"/>
      <c r="Z92" s="660">
        <f>X92</f>
        <v>1.04148</v>
      </c>
      <c r="AA92" s="580">
        <f t="shared" si="22"/>
        <v>99.33899905571295</v>
      </c>
      <c r="AB92" s="655">
        <f t="shared" si="23"/>
        <v>99.33899905571295</v>
      </c>
      <c r="AC92" s="661"/>
      <c r="AD92" s="50"/>
    </row>
    <row r="93" spans="2:30" s="51" customFormat="1" ht="27" customHeight="1" thickBot="1">
      <c r="B93" s="584"/>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0"/>
    </row>
    <row r="94" spans="2:30" s="51" customFormat="1" ht="23.25">
      <c r="B94" s="585" t="s">
        <v>160</v>
      </c>
      <c r="C94" s="586"/>
      <c r="D94" s="662"/>
      <c r="E94" s="662"/>
      <c r="F94" s="663"/>
      <c r="G94" s="664"/>
      <c r="H94" s="665"/>
      <c r="I94" s="666"/>
      <c r="J94" s="667"/>
      <c r="K94" s="668"/>
      <c r="L94" s="669"/>
      <c r="M94" s="670"/>
      <c r="N94" s="671"/>
      <c r="O94" s="672"/>
      <c r="P94" s="673">
        <f>IF(H94=0,0,M94/H94*100)</f>
        <v>0</v>
      </c>
      <c r="Q94" s="674"/>
      <c r="R94" s="674"/>
      <c r="S94" s="668"/>
      <c r="T94" s="675"/>
      <c r="U94" s="676"/>
      <c r="V94" s="677"/>
      <c r="W94" s="500">
        <f>IF(O94=0,0,U94/O94*100)</f>
        <v>0</v>
      </c>
      <c r="X94" s="668"/>
      <c r="Y94" s="678"/>
      <c r="Z94" s="678"/>
      <c r="AA94" s="677"/>
      <c r="AB94" s="677"/>
      <c r="AC94" s="679"/>
      <c r="AD94" s="50"/>
    </row>
    <row r="95" spans="2:30" s="51" customFormat="1" ht="23.25">
      <c r="B95" s="298" t="s">
        <v>161</v>
      </c>
      <c r="C95" s="299"/>
      <c r="D95" s="680"/>
      <c r="E95" s="680"/>
      <c r="F95" s="681"/>
      <c r="G95" s="682"/>
      <c r="H95" s="683"/>
      <c r="I95" s="684">
        <f>M95</f>
        <v>0.038</v>
      </c>
      <c r="J95" s="610">
        <f>IF(H95=0,0,I95/H95*100)</f>
        <v>0</v>
      </c>
      <c r="K95" s="685">
        <f>M95</f>
        <v>0.038</v>
      </c>
      <c r="L95" s="686">
        <f>O95</f>
        <v>0.038</v>
      </c>
      <c r="M95" s="687">
        <f>'[8]Обобщенный показатель'!D9</f>
        <v>0.038</v>
      </c>
      <c r="N95" s="688">
        <f>O95</f>
        <v>0.038</v>
      </c>
      <c r="O95" s="687">
        <f>'[8]Обобщенный показатель'!D9</f>
        <v>0.038</v>
      </c>
      <c r="P95" s="689">
        <f>IF(H95=0,0,M95/H95*100)</f>
        <v>0</v>
      </c>
      <c r="Q95" s="499">
        <f>IF(H95=0,0,M95/H95*100)</f>
        <v>0</v>
      </c>
      <c r="R95" s="499">
        <f>IF(I95=0,0,N95/O95*100)</f>
        <v>100</v>
      </c>
      <c r="S95" s="690">
        <f>M95</f>
        <v>0.038</v>
      </c>
      <c r="T95" s="691">
        <f>O95</f>
        <v>0.038</v>
      </c>
      <c r="U95" s="692">
        <f>M95</f>
        <v>0.038</v>
      </c>
      <c r="V95" s="499">
        <f>IF(M95=0,0,S95/M95*100)</f>
        <v>100</v>
      </c>
      <c r="W95" s="500">
        <f>IF(O95=0,0,U95/O95*100)</f>
        <v>100</v>
      </c>
      <c r="X95" s="693">
        <f>S95</f>
        <v>0.038</v>
      </c>
      <c r="Y95" s="694">
        <f>U95</f>
        <v>0.038</v>
      </c>
      <c r="Z95" s="694">
        <f>M95</f>
        <v>0.038</v>
      </c>
      <c r="AA95" s="499">
        <f>IF(S95=0,0,X95/S95*100)</f>
        <v>100</v>
      </c>
      <c r="AB95" s="499">
        <f>IF(U95=0,0,Z95/U95*100)</f>
        <v>100</v>
      </c>
      <c r="AC95" s="695" t="s">
        <v>162</v>
      </c>
      <c r="AD95" s="50"/>
    </row>
    <row r="96" spans="2:30" s="51" customFormat="1" ht="23.25">
      <c r="B96" s="298" t="s">
        <v>163</v>
      </c>
      <c r="C96" s="299"/>
      <c r="D96" s="680"/>
      <c r="E96" s="680"/>
      <c r="F96" s="681"/>
      <c r="G96" s="682"/>
      <c r="H96" s="683"/>
      <c r="I96" s="696">
        <f>K96</f>
        <v>0.8737000000000001</v>
      </c>
      <c r="J96" s="610">
        <f>IF(H96=0,0,I96/H96*100)</f>
        <v>0</v>
      </c>
      <c r="K96" s="685">
        <f>M96</f>
        <v>0.8737000000000001</v>
      </c>
      <c r="L96" s="686">
        <f>O96</f>
        <v>0.8737000000000001</v>
      </c>
      <c r="M96" s="687">
        <f>'[8]Обобщенный показатель'!D10</f>
        <v>0.8737000000000001</v>
      </c>
      <c r="N96" s="688">
        <f>M96</f>
        <v>0.8737000000000001</v>
      </c>
      <c r="O96" s="687">
        <f>'[8]Обобщенный показатель'!D10</f>
        <v>0.8737000000000001</v>
      </c>
      <c r="P96" s="689">
        <f>IF(H96=0,0,M96/H96*100)</f>
        <v>0</v>
      </c>
      <c r="Q96" s="499">
        <f>IF(H96=0,0,M96/H96*100)</f>
        <v>0</v>
      </c>
      <c r="R96" s="499">
        <f>IF(I96=0,0,N96/O96*100)</f>
        <v>100</v>
      </c>
      <c r="S96" s="690">
        <f>M96</f>
        <v>0.8737000000000001</v>
      </c>
      <c r="T96" s="691">
        <f>O96</f>
        <v>0.8737000000000001</v>
      </c>
      <c r="U96" s="692">
        <f>S96</f>
        <v>0.8737000000000001</v>
      </c>
      <c r="V96" s="499">
        <f>IF(M96=0,0,S96/M96*100)</f>
        <v>100</v>
      </c>
      <c r="W96" s="500">
        <f>IF(O96=0,0,U96/O96*100)</f>
        <v>100</v>
      </c>
      <c r="X96" s="693">
        <f>S96</f>
        <v>0.8737000000000001</v>
      </c>
      <c r="Y96" s="694">
        <f>U96</f>
        <v>0.8737000000000001</v>
      </c>
      <c r="Z96" s="694">
        <f>M96</f>
        <v>0.8737000000000001</v>
      </c>
      <c r="AA96" s="499">
        <f>IF(S96=0,0,X96/S96*100)</f>
        <v>100</v>
      </c>
      <c r="AB96" s="499">
        <f>IF(U96=0,0,Z96/U96*100)</f>
        <v>100</v>
      </c>
      <c r="AC96" s="695" t="s">
        <v>164</v>
      </c>
      <c r="AD96" s="50"/>
    </row>
    <row r="97" spans="2:30" s="51" customFormat="1" ht="49.5" customHeight="1" thickBot="1">
      <c r="B97" s="298" t="s">
        <v>165</v>
      </c>
      <c r="C97" s="299"/>
      <c r="D97" s="606"/>
      <c r="E97" s="606"/>
      <c r="F97" s="621"/>
      <c r="G97" s="697"/>
      <c r="H97" s="698"/>
      <c r="I97" s="609">
        <v>0</v>
      </c>
      <c r="J97" s="610"/>
      <c r="K97" s="611"/>
      <c r="L97" s="612"/>
      <c r="M97" s="614">
        <f>'[8]расчет K_об'!C10</f>
        <v>0</v>
      </c>
      <c r="N97" s="699"/>
      <c r="O97" s="614">
        <f>'[8]расчет K_об'!C10</f>
        <v>0</v>
      </c>
      <c r="P97" s="616">
        <f>IF(H97=0,0,M97/H97*100)</f>
        <v>0</v>
      </c>
      <c r="Q97" s="700"/>
      <c r="R97" s="701"/>
      <c r="S97" s="607">
        <f>M97</f>
        <v>0</v>
      </c>
      <c r="T97" s="702">
        <v>0</v>
      </c>
      <c r="U97" s="702">
        <f>M97</f>
        <v>0</v>
      </c>
      <c r="V97" s="580"/>
      <c r="W97" s="500"/>
      <c r="X97" s="703">
        <f>S97</f>
        <v>0</v>
      </c>
      <c r="Y97" s="704">
        <v>0</v>
      </c>
      <c r="Z97" s="704">
        <f>U97</f>
        <v>0</v>
      </c>
      <c r="AA97" s="649"/>
      <c r="AB97" s="649"/>
      <c r="AC97" s="297"/>
      <c r="AD97" s="50"/>
    </row>
    <row r="98" spans="2:30" ht="26.25" customHeight="1">
      <c r="B98" s="705" t="s">
        <v>101</v>
      </c>
      <c r="C98" s="706"/>
      <c r="D98" s="706"/>
      <c r="E98" s="139" t="s">
        <v>43</v>
      </c>
      <c r="F98" s="140"/>
      <c r="G98" s="300" t="s">
        <v>102</v>
      </c>
      <c r="H98" s="300"/>
      <c r="I98" s="707" t="s">
        <v>103</v>
      </c>
      <c r="J98" s="708"/>
      <c r="K98" s="708"/>
      <c r="L98" s="708"/>
      <c r="M98" s="708"/>
      <c r="N98" s="708"/>
      <c r="O98" s="708"/>
      <c r="P98" s="708"/>
      <c r="Q98" s="708"/>
      <c r="R98" s="708"/>
      <c r="S98" s="708"/>
      <c r="T98" s="708"/>
      <c r="U98" s="708"/>
      <c r="V98" s="708"/>
      <c r="W98" s="708"/>
      <c r="X98" s="708"/>
      <c r="Y98" s="708"/>
      <c r="Z98" s="708"/>
      <c r="AA98" s="708"/>
      <c r="AB98" s="709"/>
      <c r="AC98" s="710" t="s">
        <v>47</v>
      </c>
      <c r="AD98" s="6"/>
    </row>
    <row r="99" spans="2:30" ht="29.25" customHeight="1" thickBot="1">
      <c r="B99" s="711" t="s">
        <v>104</v>
      </c>
      <c r="C99" s="712" t="s">
        <v>105</v>
      </c>
      <c r="D99" s="713" t="s">
        <v>106</v>
      </c>
      <c r="E99" s="149" t="s">
        <v>107</v>
      </c>
      <c r="F99" s="150" t="s">
        <v>108</v>
      </c>
      <c r="G99" s="151" t="s">
        <v>107</v>
      </c>
      <c r="H99" s="152" t="s">
        <v>109</v>
      </c>
      <c r="I99" s="714" t="s">
        <v>110</v>
      </c>
      <c r="J99" s="715"/>
      <c r="K99" s="715"/>
      <c r="L99" s="716"/>
      <c r="M99" s="717" t="s">
        <v>111</v>
      </c>
      <c r="N99" s="718"/>
      <c r="O99" s="718"/>
      <c r="P99" s="718"/>
      <c r="Q99" s="718"/>
      <c r="R99" s="718"/>
      <c r="S99" s="718"/>
      <c r="T99" s="718"/>
      <c r="U99" s="718"/>
      <c r="V99" s="718"/>
      <c r="W99" s="718"/>
      <c r="X99" s="718"/>
      <c r="Y99" s="718"/>
      <c r="Z99" s="718"/>
      <c r="AA99" s="718"/>
      <c r="AB99" s="719"/>
      <c r="AC99" s="720"/>
      <c r="AD99" s="6"/>
    </row>
    <row r="100" spans="2:30" ht="23.25">
      <c r="B100" s="711"/>
      <c r="C100" s="712"/>
      <c r="D100" s="713"/>
      <c r="E100" s="162"/>
      <c r="F100" s="163"/>
      <c r="G100" s="151"/>
      <c r="H100" s="164"/>
      <c r="I100" s="721" t="s">
        <v>112</v>
      </c>
      <c r="J100" s="166" t="s">
        <v>113</v>
      </c>
      <c r="K100" s="722" t="s">
        <v>114</v>
      </c>
      <c r="L100" s="723" t="s">
        <v>115</v>
      </c>
      <c r="M100" s="724" t="s">
        <v>112</v>
      </c>
      <c r="N100" s="725"/>
      <c r="O100" s="726"/>
      <c r="P100" s="727" t="s">
        <v>116</v>
      </c>
      <c r="Q100" s="728"/>
      <c r="R100" s="729"/>
      <c r="S100" s="730" t="s">
        <v>114</v>
      </c>
      <c r="T100" s="731" t="s">
        <v>117</v>
      </c>
      <c r="U100" s="731" t="s">
        <v>118</v>
      </c>
      <c r="V100" s="732" t="s">
        <v>119</v>
      </c>
      <c r="W100" s="732" t="s">
        <v>120</v>
      </c>
      <c r="X100" s="730" t="s">
        <v>115</v>
      </c>
      <c r="Y100" s="733" t="s">
        <v>117</v>
      </c>
      <c r="Z100" s="734" t="s">
        <v>118</v>
      </c>
      <c r="AA100" s="732" t="s">
        <v>119</v>
      </c>
      <c r="AB100" s="732" t="s">
        <v>120</v>
      </c>
      <c r="AC100" s="735"/>
      <c r="AD100" s="6"/>
    </row>
    <row r="101" spans="2:30" ht="31.5">
      <c r="B101" s="711"/>
      <c r="C101" s="736"/>
      <c r="D101" s="737"/>
      <c r="E101" s="181"/>
      <c r="F101" s="182"/>
      <c r="G101" s="151"/>
      <c r="H101" s="164"/>
      <c r="I101" s="738"/>
      <c r="J101" s="184"/>
      <c r="K101" s="722"/>
      <c r="L101" s="723"/>
      <c r="M101" s="739" t="s">
        <v>121</v>
      </c>
      <c r="N101" s="739" t="s">
        <v>117</v>
      </c>
      <c r="O101" s="740" t="s">
        <v>118</v>
      </c>
      <c r="P101" s="741" t="s">
        <v>122</v>
      </c>
      <c r="Q101" s="742" t="s">
        <v>119</v>
      </c>
      <c r="R101" s="743" t="s">
        <v>120</v>
      </c>
      <c r="S101" s="722"/>
      <c r="T101" s="744"/>
      <c r="U101" s="744"/>
      <c r="V101" s="745"/>
      <c r="W101" s="745"/>
      <c r="X101" s="722"/>
      <c r="Y101" s="746"/>
      <c r="Z101" s="747"/>
      <c r="AA101" s="745"/>
      <c r="AB101" s="745"/>
      <c r="AC101" s="748"/>
      <c r="AD101" s="6"/>
    </row>
    <row r="102" spans="2:30" s="49" customFormat="1" ht="24" thickBot="1">
      <c r="B102" s="749">
        <v>1</v>
      </c>
      <c r="C102" s="750">
        <v>2</v>
      </c>
      <c r="D102" s="751">
        <v>3</v>
      </c>
      <c r="E102" s="751">
        <v>4</v>
      </c>
      <c r="F102" s="752">
        <v>5</v>
      </c>
      <c r="G102" s="753">
        <v>6</v>
      </c>
      <c r="H102" s="754">
        <v>7</v>
      </c>
      <c r="I102" s="755">
        <v>8</v>
      </c>
      <c r="J102" s="756">
        <v>9</v>
      </c>
      <c r="K102" s="753">
        <v>10</v>
      </c>
      <c r="L102" s="757">
        <v>11</v>
      </c>
      <c r="M102" s="758">
        <v>12</v>
      </c>
      <c r="N102" s="758">
        <v>13</v>
      </c>
      <c r="O102" s="759">
        <v>14</v>
      </c>
      <c r="P102" s="760">
        <v>15</v>
      </c>
      <c r="Q102" s="753">
        <v>16</v>
      </c>
      <c r="R102" s="761">
        <v>17</v>
      </c>
      <c r="S102" s="753">
        <v>18</v>
      </c>
      <c r="T102" s="762">
        <v>19</v>
      </c>
      <c r="U102" s="763">
        <v>20</v>
      </c>
      <c r="V102" s="753">
        <v>21</v>
      </c>
      <c r="W102" s="753">
        <v>22</v>
      </c>
      <c r="X102" s="753">
        <v>23</v>
      </c>
      <c r="Y102" s="764">
        <v>24</v>
      </c>
      <c r="Z102" s="764">
        <v>25</v>
      </c>
      <c r="AA102" s="765">
        <v>26</v>
      </c>
      <c r="AB102" s="766">
        <v>27</v>
      </c>
      <c r="AC102" s="767">
        <v>20</v>
      </c>
      <c r="AD102" s="48"/>
    </row>
    <row r="103" spans="2:37" s="52" customFormat="1" ht="102.75" customHeight="1">
      <c r="B103" s="768" t="s">
        <v>166</v>
      </c>
      <c r="C103" s="769"/>
      <c r="D103" s="770"/>
      <c r="E103" s="771"/>
      <c r="F103" s="772"/>
      <c r="G103" s="773"/>
      <c r="H103" s="774"/>
      <c r="I103" s="775"/>
      <c r="J103" s="776"/>
      <c r="K103" s="777"/>
      <c r="L103" s="778"/>
      <c r="M103" s="779"/>
      <c r="N103" s="779"/>
      <c r="O103" s="780"/>
      <c r="P103" s="781"/>
      <c r="Q103" s="598"/>
      <c r="R103" s="782"/>
      <c r="S103" s="783"/>
      <c r="T103" s="784"/>
      <c r="U103" s="785"/>
      <c r="V103" s="783"/>
      <c r="W103" s="783"/>
      <c r="X103" s="783"/>
      <c r="Y103" s="786"/>
      <c r="Z103" s="786"/>
      <c r="AA103" s="787"/>
      <c r="AB103" s="787"/>
      <c r="AC103" s="301" t="s">
        <v>167</v>
      </c>
      <c r="AD103" s="50"/>
      <c r="AE103" s="51"/>
      <c r="AF103" s="51"/>
      <c r="AG103" s="51"/>
      <c r="AH103" s="51"/>
      <c r="AI103" s="51"/>
      <c r="AJ103" s="51"/>
      <c r="AK103" s="51"/>
    </row>
    <row r="104" spans="2:37" s="52" customFormat="1" ht="42.75" customHeight="1">
      <c r="B104" s="788">
        <v>10</v>
      </c>
      <c r="C104" s="304" t="s">
        <v>168</v>
      </c>
      <c r="D104" s="487" t="s">
        <v>169</v>
      </c>
      <c r="E104" s="789">
        <f>'[8]15'!D8</f>
        <v>150.74</v>
      </c>
      <c r="F104" s="790">
        <f>'[8]15'!E8</f>
        <v>160.01</v>
      </c>
      <c r="G104" s="789">
        <f>'[8]15'!F8</f>
        <v>68</v>
      </c>
      <c r="H104" s="791">
        <f>M104/$M$92</f>
        <v>68</v>
      </c>
      <c r="I104" s="506">
        <v>88</v>
      </c>
      <c r="J104" s="492">
        <f aca="true" t="shared" si="24" ref="J104:J150">IF(H104=0,0,I104/H104*100)</f>
        <v>129.41176470588235</v>
      </c>
      <c r="K104" s="611">
        <f>I104*1.08</f>
        <v>95.04</v>
      </c>
      <c r="L104" s="494">
        <f>K104*1.07</f>
        <v>101.69280000000002</v>
      </c>
      <c r="M104" s="792">
        <f>'[8]расчет расходов'!G17</f>
        <v>71.46799999999999</v>
      </c>
      <c r="N104" s="792">
        <f>G104</f>
        <v>68</v>
      </c>
      <c r="O104" s="793">
        <f>(M104-N104*($R$202/2))/($S$202/2)</f>
        <v>75.17770909090905</v>
      </c>
      <c r="P104" s="794">
        <f>IF(H104=0,0,M104/H104*100)</f>
        <v>105.1</v>
      </c>
      <c r="Q104" s="500">
        <f aca="true" t="shared" si="25" ref="Q104:Q123">IF(G104=0,0,M104/G104*100)</f>
        <v>105.1</v>
      </c>
      <c r="R104" s="500">
        <f aca="true" t="shared" si="26" ref="R104:R123">IF(H104=0,0,O104/H104*100)</f>
        <v>110.55545454545448</v>
      </c>
      <c r="S104" s="548">
        <f>M104*$S$92</f>
        <v>74.92776587999998</v>
      </c>
      <c r="T104" s="795">
        <f>O104</f>
        <v>75.17770909090905</v>
      </c>
      <c r="U104" s="795">
        <f>(S104-T104*($R$202/2))/($S$202/2)</f>
        <v>74.66040238469421</v>
      </c>
      <c r="V104" s="499">
        <f aca="true" t="shared" si="27" ref="V104:V123">IF(M104=0,0,S104/M104*100)</f>
        <v>104.84099999999998</v>
      </c>
      <c r="W104" s="500">
        <f aca="true" t="shared" si="28" ref="W104:W122">IF(O104=0,0,U104/O104*100)</f>
        <v>99.31188817473902</v>
      </c>
      <c r="X104" s="548">
        <f>S104*X92</f>
        <v>78.03576960870238</v>
      </c>
      <c r="Y104" s="636">
        <f>U104</f>
        <v>74.66040238469421</v>
      </c>
      <c r="Z104" s="555">
        <f>(X104-Y104*($R$202/2))/($S$202/2)</f>
        <v>81.6463896998384</v>
      </c>
      <c r="AA104" s="499">
        <f aca="true" t="shared" si="29" ref="AA104:AA123">IF(S104=0,0,X104/S104*100)</f>
        <v>104.148</v>
      </c>
      <c r="AB104" s="499">
        <f aca="true" t="shared" si="30" ref="AB104:AB123">IF(U104=0,0,Z104/U104*100)</f>
        <v>109.357018033667</v>
      </c>
      <c r="AC104" s="302" t="s">
        <v>170</v>
      </c>
      <c r="AD104" s="50"/>
      <c r="AE104" s="51"/>
      <c r="AF104" s="51"/>
      <c r="AG104" s="51"/>
      <c r="AH104" s="51"/>
      <c r="AI104" s="51"/>
      <c r="AJ104" s="51"/>
      <c r="AK104" s="51"/>
    </row>
    <row r="105" spans="2:37" s="52" customFormat="1" ht="23.25">
      <c r="B105" s="788">
        <v>11</v>
      </c>
      <c r="C105" s="304" t="s">
        <v>171</v>
      </c>
      <c r="D105" s="487" t="s">
        <v>169</v>
      </c>
      <c r="E105" s="789">
        <f>'[8]15'!D27</f>
        <v>21.260583254938854</v>
      </c>
      <c r="F105" s="790">
        <f>'[8]15'!E27</f>
        <v>32.3</v>
      </c>
      <c r="G105" s="789">
        <f>'[8]15'!F27</f>
        <v>22.6</v>
      </c>
      <c r="H105" s="791">
        <f aca="true" t="shared" si="31" ref="H105:H122">M105/$M$92</f>
        <v>22.6</v>
      </c>
      <c r="I105" s="506">
        <v>63.2</v>
      </c>
      <c r="J105" s="492">
        <f t="shared" si="24"/>
        <v>279.646017699115</v>
      </c>
      <c r="K105" s="611">
        <f aca="true" t="shared" si="32" ref="K105:K121">I105*1.08</f>
        <v>68.25600000000001</v>
      </c>
      <c r="L105" s="494">
        <f aca="true" t="shared" si="33" ref="L105:L121">K105*1.07</f>
        <v>73.03392000000002</v>
      </c>
      <c r="M105" s="796">
        <f>'[8]расчет расходов'!G19</f>
        <v>23.7526</v>
      </c>
      <c r="N105" s="792">
        <f aca="true" t="shared" si="34" ref="N105:N121">G105</f>
        <v>22.6</v>
      </c>
      <c r="O105" s="793">
        <f aca="true" t="shared" si="35" ref="O105:O122">(M105-N105*($R$202/2))/($S$202/2)</f>
        <v>24.985532727272723</v>
      </c>
      <c r="P105" s="794">
        <f aca="true" t="shared" si="36" ref="P105:P150">IF(H105=0,0,M105/H105*100)</f>
        <v>105.1</v>
      </c>
      <c r="Q105" s="500">
        <f t="shared" si="25"/>
        <v>105.1</v>
      </c>
      <c r="R105" s="500">
        <f t="shared" si="26"/>
        <v>110.55545454545452</v>
      </c>
      <c r="S105" s="548">
        <f aca="true" t="shared" si="37" ref="S105:S122">M105*$S$92</f>
        <v>24.902463365999996</v>
      </c>
      <c r="T105" s="795">
        <f>O105</f>
        <v>24.985532727272723</v>
      </c>
      <c r="U105" s="795">
        <f>(S105-T105*($R$202/2))/($S$202/2)</f>
        <v>24.813604321971894</v>
      </c>
      <c r="V105" s="499">
        <f t="shared" si="27"/>
        <v>104.84099999999998</v>
      </c>
      <c r="W105" s="500">
        <f t="shared" si="28"/>
        <v>99.31188817473897</v>
      </c>
      <c r="X105" s="548">
        <f>S105*X92</f>
        <v>25.935417546421675</v>
      </c>
      <c r="Y105" s="636">
        <f>U105</f>
        <v>24.813604321971894</v>
      </c>
      <c r="Z105" s="555">
        <f>(X105-Y105*($R$202/2))/($S$202/2)</f>
        <v>27.13541775318159</v>
      </c>
      <c r="AA105" s="499">
        <f t="shared" si="29"/>
        <v>104.148</v>
      </c>
      <c r="AB105" s="499">
        <f t="shared" si="30"/>
        <v>109.35701803366705</v>
      </c>
      <c r="AC105" s="302"/>
      <c r="AD105" s="50"/>
      <c r="AE105" s="51"/>
      <c r="AF105" s="51"/>
      <c r="AG105" s="51"/>
      <c r="AH105" s="51"/>
      <c r="AI105" s="51"/>
      <c r="AJ105" s="51"/>
      <c r="AK105" s="51"/>
    </row>
    <row r="106" spans="2:37" s="52" customFormat="1" ht="31.5">
      <c r="B106" s="788">
        <v>12</v>
      </c>
      <c r="C106" s="797" t="s">
        <v>172</v>
      </c>
      <c r="D106" s="487" t="s">
        <v>169</v>
      </c>
      <c r="E106" s="789">
        <f>'[8]15'!D20</f>
        <v>823.9296000000002</v>
      </c>
      <c r="F106" s="790">
        <f>'[8]15'!E20</f>
        <v>1432.3698000000009</v>
      </c>
      <c r="G106" s="789">
        <f>'[8]15'!F20</f>
        <v>889.0200384</v>
      </c>
      <c r="H106" s="791">
        <f t="shared" si="31"/>
        <v>889.0200384000001</v>
      </c>
      <c r="I106" s="506">
        <v>1492.4</v>
      </c>
      <c r="J106" s="492">
        <f t="shared" si="24"/>
        <v>167.87023188880238</v>
      </c>
      <c r="K106" s="611">
        <f t="shared" si="32"/>
        <v>1611.7920000000001</v>
      </c>
      <c r="L106" s="494">
        <f t="shared" si="33"/>
        <v>1724.6174400000002</v>
      </c>
      <c r="M106" s="796">
        <f>'[8]расчет расходов'!G20</f>
        <v>934.3600603584</v>
      </c>
      <c r="N106" s="792">
        <f t="shared" si="34"/>
        <v>889.0200384</v>
      </c>
      <c r="O106" s="793">
        <f t="shared" si="35"/>
        <v>982.8601444532944</v>
      </c>
      <c r="P106" s="794">
        <f t="shared" si="36"/>
        <v>105.1</v>
      </c>
      <c r="Q106" s="500">
        <f t="shared" si="25"/>
        <v>105.1</v>
      </c>
      <c r="R106" s="500">
        <f t="shared" si="26"/>
        <v>110.55545454545452</v>
      </c>
      <c r="S106" s="548">
        <f t="shared" si="37"/>
        <v>979.59243088035</v>
      </c>
      <c r="T106" s="635">
        <f>O106</f>
        <v>982.8601444532944</v>
      </c>
      <c r="U106" s="795">
        <f>(S106-T106*($R$202/2))/($S$202/2)</f>
        <v>976.0969675735336</v>
      </c>
      <c r="V106" s="499">
        <f t="shared" si="27"/>
        <v>104.84099999999998</v>
      </c>
      <c r="W106" s="500">
        <f t="shared" si="28"/>
        <v>99.31188817473895</v>
      </c>
      <c r="X106" s="798">
        <f>X84*12*X83/1000</f>
        <v>1071.1563683479176</v>
      </c>
      <c r="Y106" s="799">
        <f>U106</f>
        <v>976.0969675735336</v>
      </c>
      <c r="Z106" s="555">
        <f>(X106-Y106*($R$202/2))/($S$202/2)</f>
        <v>1172.8411212974859</v>
      </c>
      <c r="AA106" s="499">
        <f t="shared" si="29"/>
        <v>109.34714628054853</v>
      </c>
      <c r="AB106" s="499">
        <f t="shared" si="30"/>
        <v>120.15620991150459</v>
      </c>
      <c r="AC106" s="302" t="s">
        <v>173</v>
      </c>
      <c r="AD106" s="50"/>
      <c r="AE106" s="51"/>
      <c r="AF106" s="51"/>
      <c r="AG106" s="51"/>
      <c r="AH106" s="51"/>
      <c r="AI106" s="51"/>
      <c r="AJ106" s="51"/>
      <c r="AK106" s="51"/>
    </row>
    <row r="107" spans="2:37" s="52" customFormat="1" ht="23.25">
      <c r="B107" s="788">
        <v>13</v>
      </c>
      <c r="C107" s="304" t="s">
        <v>174</v>
      </c>
      <c r="D107" s="487" t="s">
        <v>169</v>
      </c>
      <c r="E107" s="789">
        <f>E108+E109+E115+E116+E117+E118+E119</f>
        <v>1095.5809219190967</v>
      </c>
      <c r="F107" s="790">
        <f>F108+F109+F115+F116+F117+F118+F119</f>
        <v>1165.8499999999997</v>
      </c>
      <c r="G107" s="789">
        <f>G108+G109+G115+G116+G117+G118+G119</f>
        <v>995.66</v>
      </c>
      <c r="H107" s="791">
        <f>H108+H109+H115+H116+H117+H118+H119</f>
        <v>995.66</v>
      </c>
      <c r="I107" s="506">
        <f>I108+I109+I115+I116+I117+I118-0.01</f>
        <v>1528.1</v>
      </c>
      <c r="J107" s="800">
        <f t="shared" si="24"/>
        <v>153.47608621416947</v>
      </c>
      <c r="K107" s="611">
        <f t="shared" si="32"/>
        <v>1650.348</v>
      </c>
      <c r="L107" s="494">
        <f t="shared" si="33"/>
        <v>1765.87236</v>
      </c>
      <c r="M107" s="796">
        <f>M108+M109+M115+M116+M117+M118+M119</f>
        <v>1046.4386599999998</v>
      </c>
      <c r="N107" s="792">
        <f t="shared" si="34"/>
        <v>995.66</v>
      </c>
      <c r="O107" s="793">
        <f>O108+O109+O115+O116+O117+O118+O119</f>
        <v>1100.7564387272728</v>
      </c>
      <c r="P107" s="801">
        <f t="shared" si="36"/>
        <v>105.1</v>
      </c>
      <c r="Q107" s="500">
        <f t="shared" si="25"/>
        <v>105.1</v>
      </c>
      <c r="R107" s="500">
        <f t="shared" si="26"/>
        <v>110.55545454545455</v>
      </c>
      <c r="S107" s="548">
        <f t="shared" si="37"/>
        <v>1097.0967555305997</v>
      </c>
      <c r="T107" s="802">
        <f>T108+T109+T115+T116+T117+T118+T119</f>
        <v>1100.7564387272728</v>
      </c>
      <c r="U107" s="802">
        <f>U108+U109+U115+U116+U117+U118+U119</f>
        <v>1093.1820035050675</v>
      </c>
      <c r="V107" s="499">
        <f t="shared" si="27"/>
        <v>104.84099999999998</v>
      </c>
      <c r="W107" s="500">
        <f t="shared" si="28"/>
        <v>99.31188817473891</v>
      </c>
      <c r="X107" s="798">
        <f>X108+X109+X115+X116+X117+X118</f>
        <v>1135.030268958576</v>
      </c>
      <c r="Y107" s="799">
        <f>Y108+Y109+Y115+Y116+Y117+Y118+Y119</f>
        <v>1093.1820035050675</v>
      </c>
      <c r="Z107" s="799">
        <f>Z108+Z109+Z115+Z116+Z117+Z118+Z119</f>
        <v>1182.8829304461685</v>
      </c>
      <c r="AA107" s="499">
        <f t="shared" si="29"/>
        <v>103.45762698109795</v>
      </c>
      <c r="AB107" s="499">
        <f t="shared" si="30"/>
        <v>108.20548880730685</v>
      </c>
      <c r="AC107" s="302"/>
      <c r="AD107" s="50"/>
      <c r="AE107" s="51"/>
      <c r="AF107" s="51"/>
      <c r="AG107" s="51"/>
      <c r="AH107" s="51"/>
      <c r="AI107" s="51"/>
      <c r="AJ107" s="51"/>
      <c r="AK107" s="51"/>
    </row>
    <row r="108" spans="2:37" s="52" customFormat="1" ht="21.75" customHeight="1">
      <c r="B108" s="788" t="s">
        <v>175</v>
      </c>
      <c r="C108" s="803" t="s">
        <v>176</v>
      </c>
      <c r="D108" s="487" t="s">
        <v>169</v>
      </c>
      <c r="E108" s="789">
        <f>'[8]15'!D25</f>
        <v>1056.4399999999998</v>
      </c>
      <c r="F108" s="790">
        <f>'[8]15'!E25</f>
        <v>1106.3</v>
      </c>
      <c r="G108" s="789">
        <f>'[8]15'!F25</f>
        <v>946.38</v>
      </c>
      <c r="H108" s="791">
        <f t="shared" si="31"/>
        <v>946.38</v>
      </c>
      <c r="I108" s="506">
        <v>1434</v>
      </c>
      <c r="J108" s="492">
        <f t="shared" si="24"/>
        <v>151.5247574969885</v>
      </c>
      <c r="K108" s="611">
        <f t="shared" si="32"/>
        <v>1548.72</v>
      </c>
      <c r="L108" s="494">
        <f t="shared" si="33"/>
        <v>1657.1304000000002</v>
      </c>
      <c r="M108" s="796">
        <f>'[8]расчет расходов'!G22</f>
        <v>994.6453799999999</v>
      </c>
      <c r="N108" s="792">
        <f t="shared" si="34"/>
        <v>946.38</v>
      </c>
      <c r="O108" s="793">
        <f t="shared" si="35"/>
        <v>1046.2747107272726</v>
      </c>
      <c r="P108" s="801">
        <f t="shared" si="36"/>
        <v>105.1</v>
      </c>
      <c r="Q108" s="500">
        <f t="shared" si="25"/>
        <v>105.1</v>
      </c>
      <c r="R108" s="500">
        <f t="shared" si="26"/>
        <v>110.55545454545452</v>
      </c>
      <c r="S108" s="548">
        <f t="shared" si="37"/>
        <v>1042.7961628457997</v>
      </c>
      <c r="T108" s="804">
        <f>O108</f>
        <v>1046.2747107272726</v>
      </c>
      <c r="U108" s="795">
        <f aca="true" t="shared" si="38" ref="U108:U121">(S108-T108*($R$202/2))/($S$202/2)</f>
        <v>1039.0751707180423</v>
      </c>
      <c r="V108" s="499">
        <f t="shared" si="27"/>
        <v>104.84099999999998</v>
      </c>
      <c r="W108" s="500">
        <f t="shared" si="28"/>
        <v>99.31188817473894</v>
      </c>
      <c r="X108" s="548">
        <f>S108*X92</f>
        <v>1086.0513476806434</v>
      </c>
      <c r="Y108" s="636">
        <f>U108</f>
        <v>1039.0751707180423</v>
      </c>
      <c r="Z108" s="555">
        <f aca="true" t="shared" si="39" ref="Z108:Z122">(X108-Y108*($R$202/2))/($S$202/2)</f>
        <v>1136.3016218254863</v>
      </c>
      <c r="AA108" s="499">
        <f t="shared" si="29"/>
        <v>104.148</v>
      </c>
      <c r="AB108" s="499">
        <f t="shared" si="30"/>
        <v>109.35701803366706</v>
      </c>
      <c r="AC108" s="302" t="s">
        <v>177</v>
      </c>
      <c r="AD108" s="50"/>
      <c r="AE108" s="51"/>
      <c r="AF108" s="51"/>
      <c r="AG108" s="51"/>
      <c r="AH108" s="51"/>
      <c r="AI108" s="51"/>
      <c r="AJ108" s="51"/>
      <c r="AK108" s="51"/>
    </row>
    <row r="109" spans="2:37" s="52" customFormat="1" ht="23.25">
      <c r="B109" s="788" t="s">
        <v>178</v>
      </c>
      <c r="C109" s="803" t="s">
        <v>179</v>
      </c>
      <c r="D109" s="487" t="s">
        <v>169</v>
      </c>
      <c r="E109" s="789">
        <f>SUM(E110:E113)</f>
        <v>18.70178739416745</v>
      </c>
      <c r="F109" s="790">
        <f>SUM(F110:F113)</f>
        <v>31.099999999999998</v>
      </c>
      <c r="G109" s="789">
        <f>SUM(G110:G113)</f>
        <v>26.479999999999997</v>
      </c>
      <c r="H109" s="791">
        <f>SUM(H110:H113)</f>
        <v>26.479999999999997</v>
      </c>
      <c r="I109" s="506">
        <f>I110+I111+I112+I113+I114+I119</f>
        <v>40.510000000000005</v>
      </c>
      <c r="J109" s="800">
        <f t="shared" si="24"/>
        <v>152.98338368580065</v>
      </c>
      <c r="K109" s="611">
        <f t="shared" si="32"/>
        <v>43.750800000000005</v>
      </c>
      <c r="L109" s="494">
        <f t="shared" si="33"/>
        <v>46.813356000000006</v>
      </c>
      <c r="M109" s="796">
        <f>SUM(M110:M113)</f>
        <v>27.830479999999998</v>
      </c>
      <c r="N109" s="792">
        <f t="shared" si="34"/>
        <v>26.479999999999997</v>
      </c>
      <c r="O109" s="793">
        <f t="shared" si="35"/>
        <v>29.27508436363636</v>
      </c>
      <c r="P109" s="801">
        <f t="shared" si="36"/>
        <v>105.1</v>
      </c>
      <c r="Q109" s="500">
        <f t="shared" si="25"/>
        <v>105.1</v>
      </c>
      <c r="R109" s="500">
        <f t="shared" si="26"/>
        <v>110.55545454545455</v>
      </c>
      <c r="S109" s="548">
        <f t="shared" si="37"/>
        <v>29.177753536799994</v>
      </c>
      <c r="T109" s="795">
        <f>SUM(T110:T114)</f>
        <v>29.275084363636356</v>
      </c>
      <c r="U109" s="795">
        <f t="shared" si="38"/>
        <v>29.073639046275034</v>
      </c>
      <c r="V109" s="499">
        <f t="shared" si="27"/>
        <v>104.84099999999998</v>
      </c>
      <c r="W109" s="500">
        <f t="shared" si="28"/>
        <v>99.31188817473895</v>
      </c>
      <c r="X109" s="798">
        <f>X110+X111+X112+X119</f>
        <v>24.305847063416415</v>
      </c>
      <c r="Y109" s="636">
        <f>SUM(Y110:Y114)</f>
        <v>29.073639046275034</v>
      </c>
      <c r="Z109" s="555">
        <f t="shared" si="39"/>
        <v>19.20575442720704</v>
      </c>
      <c r="AA109" s="499">
        <f t="shared" si="29"/>
        <v>83.302667673716</v>
      </c>
      <c r="AB109" s="499">
        <f t="shared" si="30"/>
        <v>66.05899728148313</v>
      </c>
      <c r="AC109" s="302"/>
      <c r="AD109" s="50"/>
      <c r="AE109" s="51"/>
      <c r="AF109" s="51"/>
      <c r="AG109" s="51"/>
      <c r="AH109" s="51"/>
      <c r="AI109" s="51"/>
      <c r="AJ109" s="51"/>
      <c r="AK109" s="51"/>
    </row>
    <row r="110" spans="2:37" s="52" customFormat="1" ht="23.25">
      <c r="B110" s="788"/>
      <c r="C110" s="303" t="s">
        <v>180</v>
      </c>
      <c r="D110" s="487" t="s">
        <v>169</v>
      </c>
      <c r="E110" s="789">
        <f>'[8]15'!D33</f>
        <v>1.2041392285983068</v>
      </c>
      <c r="F110" s="790">
        <f>'[8]15'!E33</f>
        <v>1.4</v>
      </c>
      <c r="G110" s="805">
        <f>'[8]15'!F33</f>
        <v>1.28</v>
      </c>
      <c r="H110" s="791">
        <f t="shared" si="31"/>
        <v>1.28</v>
      </c>
      <c r="I110" s="506">
        <v>2.2</v>
      </c>
      <c r="J110" s="492">
        <f t="shared" si="24"/>
        <v>171.875</v>
      </c>
      <c r="K110" s="611">
        <f t="shared" si="32"/>
        <v>2.3760000000000003</v>
      </c>
      <c r="L110" s="494">
        <f t="shared" si="33"/>
        <v>2.5423200000000006</v>
      </c>
      <c r="M110" s="796">
        <f>'[8]расчет расходов'!G24</f>
        <v>1.34528</v>
      </c>
      <c r="N110" s="792">
        <f t="shared" si="34"/>
        <v>1.28</v>
      </c>
      <c r="O110" s="793">
        <f t="shared" si="35"/>
        <v>1.415109818181818</v>
      </c>
      <c r="P110" s="801">
        <f t="shared" si="36"/>
        <v>105.1</v>
      </c>
      <c r="Q110" s="500">
        <f t="shared" si="25"/>
        <v>105.1</v>
      </c>
      <c r="R110" s="500">
        <f t="shared" si="26"/>
        <v>110.55545454545452</v>
      </c>
      <c r="S110" s="548">
        <f t="shared" si="37"/>
        <v>1.4104050047999999</v>
      </c>
      <c r="T110" s="795">
        <f aca="true" t="shared" si="40" ref="T110:T119">O110</f>
        <v>1.415109818181818</v>
      </c>
      <c r="U110" s="795">
        <f t="shared" si="38"/>
        <v>1.405372280182479</v>
      </c>
      <c r="V110" s="499">
        <f t="shared" si="27"/>
        <v>104.84099999999998</v>
      </c>
      <c r="W110" s="500">
        <f t="shared" si="28"/>
        <v>99.31188817473897</v>
      </c>
      <c r="X110" s="548">
        <f>S110*X92</f>
        <v>1.4689086043991038</v>
      </c>
      <c r="Y110" s="636">
        <f aca="true" t="shared" si="41" ref="Y110:Y119">U110</f>
        <v>1.405372280182479</v>
      </c>
      <c r="Z110" s="555">
        <f t="shared" si="39"/>
        <v>1.5368732178793112</v>
      </c>
      <c r="AA110" s="499">
        <f t="shared" si="29"/>
        <v>104.148</v>
      </c>
      <c r="AB110" s="499">
        <f t="shared" si="30"/>
        <v>109.35701803366705</v>
      </c>
      <c r="AC110" s="302" t="s">
        <v>181</v>
      </c>
      <c r="AD110" s="50"/>
      <c r="AE110" s="51"/>
      <c r="AF110" s="51"/>
      <c r="AG110" s="51"/>
      <c r="AH110" s="51"/>
      <c r="AI110" s="51"/>
      <c r="AJ110" s="51"/>
      <c r="AK110" s="51"/>
    </row>
    <row r="111" spans="2:37" s="52" customFormat="1" ht="23.25">
      <c r="B111" s="788"/>
      <c r="C111" s="303" t="s">
        <v>182</v>
      </c>
      <c r="D111" s="487" t="s">
        <v>169</v>
      </c>
      <c r="E111" s="805">
        <f>'[8]15'!D34</f>
        <v>10.630291627469427</v>
      </c>
      <c r="F111" s="806">
        <f>'[8]15'!E34</f>
        <v>17.7</v>
      </c>
      <c r="G111" s="805">
        <f>'[8]15'!F34</f>
        <v>11.3</v>
      </c>
      <c r="H111" s="791">
        <f t="shared" si="31"/>
        <v>11.3</v>
      </c>
      <c r="I111" s="506">
        <v>15</v>
      </c>
      <c r="J111" s="492">
        <f t="shared" si="24"/>
        <v>132.7433628318584</v>
      </c>
      <c r="K111" s="611">
        <f t="shared" si="32"/>
        <v>16.200000000000003</v>
      </c>
      <c r="L111" s="494">
        <f t="shared" si="33"/>
        <v>17.334000000000003</v>
      </c>
      <c r="M111" s="796">
        <f>'[8]расчет расходов'!G25</f>
        <v>11.8763</v>
      </c>
      <c r="N111" s="792">
        <f t="shared" si="34"/>
        <v>11.3</v>
      </c>
      <c r="O111" s="793">
        <f t="shared" si="35"/>
        <v>12.492766363636362</v>
      </c>
      <c r="P111" s="801">
        <f t="shared" si="36"/>
        <v>105.1</v>
      </c>
      <c r="Q111" s="500">
        <f t="shared" si="25"/>
        <v>105.1</v>
      </c>
      <c r="R111" s="500">
        <f t="shared" si="26"/>
        <v>110.55545454545452</v>
      </c>
      <c r="S111" s="548">
        <f t="shared" si="37"/>
        <v>12.451231682999998</v>
      </c>
      <c r="T111" s="795">
        <f t="shared" si="40"/>
        <v>12.492766363636362</v>
      </c>
      <c r="U111" s="795">
        <f t="shared" si="38"/>
        <v>12.406802160985947</v>
      </c>
      <c r="V111" s="499">
        <f t="shared" si="27"/>
        <v>104.84099999999998</v>
      </c>
      <c r="W111" s="500">
        <f t="shared" si="28"/>
        <v>99.31188817473897</v>
      </c>
      <c r="X111" s="548">
        <f>S111*X92</f>
        <v>12.967708773210838</v>
      </c>
      <c r="Y111" s="636">
        <f t="shared" si="41"/>
        <v>12.406802160985947</v>
      </c>
      <c r="Z111" s="555">
        <f t="shared" si="39"/>
        <v>13.567708876590794</v>
      </c>
      <c r="AA111" s="499">
        <f t="shared" si="29"/>
        <v>104.148</v>
      </c>
      <c r="AB111" s="499">
        <f t="shared" si="30"/>
        <v>109.35701803366705</v>
      </c>
      <c r="AC111" s="302" t="s">
        <v>183</v>
      </c>
      <c r="AD111" s="50"/>
      <c r="AE111" s="51"/>
      <c r="AF111" s="51"/>
      <c r="AG111" s="51"/>
      <c r="AH111" s="51"/>
      <c r="AI111" s="51"/>
      <c r="AJ111" s="51"/>
      <c r="AK111" s="51"/>
    </row>
    <row r="112" spans="2:37" s="52" customFormat="1" ht="23.25">
      <c r="B112" s="788"/>
      <c r="C112" s="303" t="s">
        <v>184</v>
      </c>
      <c r="D112" s="487" t="s">
        <v>169</v>
      </c>
      <c r="E112" s="805">
        <f>'[8]15'!D35</f>
        <v>6.867356538099718</v>
      </c>
      <c r="F112" s="806">
        <f>'[8]15'!E35</f>
        <v>12</v>
      </c>
      <c r="G112" s="805">
        <f>'[8]15'!F35</f>
        <v>7.3</v>
      </c>
      <c r="H112" s="791">
        <f t="shared" si="31"/>
        <v>7.3</v>
      </c>
      <c r="I112" s="506">
        <v>8</v>
      </c>
      <c r="J112" s="492">
        <f t="shared" si="24"/>
        <v>109.58904109589041</v>
      </c>
      <c r="K112" s="611">
        <f t="shared" si="32"/>
        <v>8.64</v>
      </c>
      <c r="L112" s="494">
        <f t="shared" si="33"/>
        <v>9.244800000000001</v>
      </c>
      <c r="M112" s="796">
        <f>'[8]расчет расходов'!G26</f>
        <v>7.672299999999999</v>
      </c>
      <c r="N112" s="792">
        <f t="shared" si="34"/>
        <v>7.3</v>
      </c>
      <c r="O112" s="793">
        <f t="shared" si="35"/>
        <v>8.070548181818179</v>
      </c>
      <c r="P112" s="801">
        <f t="shared" si="36"/>
        <v>105.1</v>
      </c>
      <c r="Q112" s="500">
        <f t="shared" si="25"/>
        <v>105.1</v>
      </c>
      <c r="R112" s="500">
        <f t="shared" si="26"/>
        <v>110.5554545454545</v>
      </c>
      <c r="S112" s="548">
        <f t="shared" si="37"/>
        <v>8.043716042999998</v>
      </c>
      <c r="T112" s="795">
        <f t="shared" si="40"/>
        <v>8.070548181818179</v>
      </c>
      <c r="U112" s="795">
        <f t="shared" si="38"/>
        <v>8.015013785415702</v>
      </c>
      <c r="V112" s="499">
        <f t="shared" si="27"/>
        <v>104.84099999999998</v>
      </c>
      <c r="W112" s="500">
        <f t="shared" si="28"/>
        <v>99.31188817473901</v>
      </c>
      <c r="X112" s="548">
        <f>S112*X92</f>
        <v>8.377369384463638</v>
      </c>
      <c r="Y112" s="636">
        <f t="shared" si="41"/>
        <v>8.015013785415702</v>
      </c>
      <c r="Z112" s="555">
        <f t="shared" si="39"/>
        <v>8.764980070717945</v>
      </c>
      <c r="AA112" s="499">
        <f t="shared" si="29"/>
        <v>104.148</v>
      </c>
      <c r="AB112" s="499">
        <f t="shared" si="30"/>
        <v>109.357018033667</v>
      </c>
      <c r="AC112" s="302" t="s">
        <v>183</v>
      </c>
      <c r="AD112" s="50"/>
      <c r="AE112" s="51"/>
      <c r="AF112" s="51"/>
      <c r="AG112" s="51"/>
      <c r="AH112" s="51"/>
      <c r="AI112" s="51"/>
      <c r="AJ112" s="51"/>
      <c r="AK112" s="51"/>
    </row>
    <row r="113" spans="2:37" s="52" customFormat="1" ht="23.25">
      <c r="B113" s="788"/>
      <c r="C113" s="303" t="s">
        <v>185</v>
      </c>
      <c r="D113" s="487" t="s">
        <v>169</v>
      </c>
      <c r="E113" s="807">
        <f>'[8]15'!D50</f>
        <v>0</v>
      </c>
      <c r="F113" s="808">
        <f>'[8]15'!E50</f>
        <v>0</v>
      </c>
      <c r="G113" s="805">
        <f>'[8]15'!F50</f>
        <v>6.6</v>
      </c>
      <c r="H113" s="791">
        <f t="shared" si="31"/>
        <v>6.6</v>
      </c>
      <c r="I113" s="506">
        <v>10.5</v>
      </c>
      <c r="J113" s="492">
        <f t="shared" si="24"/>
        <v>159.0909090909091</v>
      </c>
      <c r="K113" s="611">
        <f t="shared" si="32"/>
        <v>11.34</v>
      </c>
      <c r="L113" s="494">
        <f t="shared" si="33"/>
        <v>12.1338</v>
      </c>
      <c r="M113" s="796">
        <f>'[8]расчет расходов'!G28</f>
        <v>6.936599999999999</v>
      </c>
      <c r="N113" s="792">
        <f t="shared" si="34"/>
        <v>6.6</v>
      </c>
      <c r="O113" s="793">
        <f t="shared" si="35"/>
        <v>7.296659999999998</v>
      </c>
      <c r="P113" s="801">
        <f t="shared" si="36"/>
        <v>105.1</v>
      </c>
      <c r="Q113" s="500">
        <f t="shared" si="25"/>
        <v>105.1</v>
      </c>
      <c r="R113" s="500">
        <f t="shared" si="26"/>
        <v>110.55545454545452</v>
      </c>
      <c r="S113" s="548">
        <f t="shared" si="37"/>
        <v>7.2724008059999985</v>
      </c>
      <c r="T113" s="795">
        <f t="shared" si="40"/>
        <v>7.296659999999998</v>
      </c>
      <c r="U113" s="795">
        <f t="shared" si="38"/>
        <v>7.2464508196909065</v>
      </c>
      <c r="V113" s="499">
        <f t="shared" si="27"/>
        <v>104.84099999999998</v>
      </c>
      <c r="W113" s="500">
        <f t="shared" si="28"/>
        <v>99.31188817473895</v>
      </c>
      <c r="X113" s="548">
        <f>S113*X92</f>
        <v>7.574059991432878</v>
      </c>
      <c r="Y113" s="636">
        <f t="shared" si="41"/>
        <v>7.2464508196909065</v>
      </c>
      <c r="Z113" s="555">
        <f t="shared" si="39"/>
        <v>7.924502529690199</v>
      </c>
      <c r="AA113" s="499">
        <f t="shared" si="29"/>
        <v>104.148</v>
      </c>
      <c r="AB113" s="499">
        <f t="shared" si="30"/>
        <v>109.35701803366706</v>
      </c>
      <c r="AC113" s="302" t="s">
        <v>183</v>
      </c>
      <c r="AD113" s="50"/>
      <c r="AE113" s="51"/>
      <c r="AF113" s="51"/>
      <c r="AG113" s="51"/>
      <c r="AH113" s="51"/>
      <c r="AI113" s="51"/>
      <c r="AJ113" s="51"/>
      <c r="AK113" s="51"/>
    </row>
    <row r="114" spans="2:37" s="52" customFormat="1" ht="24" customHeight="1">
      <c r="B114" s="788"/>
      <c r="C114" s="303" t="s">
        <v>186</v>
      </c>
      <c r="D114" s="487" t="s">
        <v>169</v>
      </c>
      <c r="E114" s="807">
        <v>0</v>
      </c>
      <c r="F114" s="809">
        <v>0</v>
      </c>
      <c r="G114" s="562">
        <v>0</v>
      </c>
      <c r="H114" s="791">
        <f t="shared" si="31"/>
        <v>0</v>
      </c>
      <c r="I114" s="506">
        <v>0</v>
      </c>
      <c r="J114" s="492">
        <f t="shared" si="24"/>
        <v>0</v>
      </c>
      <c r="K114" s="611">
        <f t="shared" si="32"/>
        <v>0</v>
      </c>
      <c r="L114" s="494">
        <f t="shared" si="33"/>
        <v>0</v>
      </c>
      <c r="M114" s="796">
        <v>0</v>
      </c>
      <c r="N114" s="792">
        <f t="shared" si="34"/>
        <v>0</v>
      </c>
      <c r="O114" s="793">
        <f t="shared" si="35"/>
        <v>0</v>
      </c>
      <c r="P114" s="801">
        <f t="shared" si="36"/>
        <v>0</v>
      </c>
      <c r="Q114" s="500">
        <f t="shared" si="25"/>
        <v>0</v>
      </c>
      <c r="R114" s="500">
        <f t="shared" si="26"/>
        <v>0</v>
      </c>
      <c r="S114" s="548">
        <f t="shared" si="37"/>
        <v>0</v>
      </c>
      <c r="T114" s="795">
        <f t="shared" si="40"/>
        <v>0</v>
      </c>
      <c r="U114" s="795">
        <f t="shared" si="38"/>
        <v>0</v>
      </c>
      <c r="V114" s="499">
        <f t="shared" si="27"/>
        <v>0</v>
      </c>
      <c r="W114" s="500">
        <f t="shared" si="28"/>
        <v>0</v>
      </c>
      <c r="X114" s="548">
        <f>S114*X92</f>
        <v>0</v>
      </c>
      <c r="Y114" s="636">
        <f t="shared" si="41"/>
        <v>0</v>
      </c>
      <c r="Z114" s="555">
        <f t="shared" si="39"/>
        <v>0</v>
      </c>
      <c r="AA114" s="499">
        <f t="shared" si="29"/>
        <v>0</v>
      </c>
      <c r="AB114" s="499">
        <f t="shared" si="30"/>
        <v>0</v>
      </c>
      <c r="AC114" s="302"/>
      <c r="AD114" s="50"/>
      <c r="AE114" s="51"/>
      <c r="AF114" s="51"/>
      <c r="AG114" s="51"/>
      <c r="AH114" s="51"/>
      <c r="AI114" s="51"/>
      <c r="AJ114" s="51"/>
      <c r="AK114" s="51"/>
    </row>
    <row r="115" spans="2:37" s="52" customFormat="1" ht="23.25">
      <c r="B115" s="788" t="s">
        <v>187</v>
      </c>
      <c r="C115" s="304" t="s">
        <v>188</v>
      </c>
      <c r="D115" s="487" t="s">
        <v>169</v>
      </c>
      <c r="E115" s="805">
        <f>'[8]15'!D45</f>
        <v>1.03480714957667</v>
      </c>
      <c r="F115" s="806">
        <f>'[8]15'!E45</f>
        <v>0.8</v>
      </c>
      <c r="G115" s="805">
        <f>'[8]15'!F45</f>
        <v>1.1</v>
      </c>
      <c r="H115" s="791">
        <f t="shared" si="31"/>
        <v>1.1</v>
      </c>
      <c r="I115" s="506">
        <v>1.1</v>
      </c>
      <c r="J115" s="492">
        <f t="shared" si="24"/>
        <v>100</v>
      </c>
      <c r="K115" s="611">
        <f t="shared" si="32"/>
        <v>1.1880000000000002</v>
      </c>
      <c r="L115" s="494">
        <f t="shared" si="33"/>
        <v>1.2711600000000003</v>
      </c>
      <c r="M115" s="796">
        <f>'[8]расчет расходов'!G30</f>
        <v>1.1561000000000001</v>
      </c>
      <c r="N115" s="792">
        <f t="shared" si="34"/>
        <v>1.1</v>
      </c>
      <c r="O115" s="793">
        <f t="shared" si="35"/>
        <v>1.21611</v>
      </c>
      <c r="P115" s="801">
        <f t="shared" si="36"/>
        <v>105.1</v>
      </c>
      <c r="Q115" s="500">
        <f t="shared" si="25"/>
        <v>105.1</v>
      </c>
      <c r="R115" s="500">
        <f t="shared" si="26"/>
        <v>110.55545454545455</v>
      </c>
      <c r="S115" s="548">
        <f t="shared" si="37"/>
        <v>1.212066801</v>
      </c>
      <c r="T115" s="795">
        <f t="shared" si="40"/>
        <v>1.21611</v>
      </c>
      <c r="U115" s="795">
        <f t="shared" si="38"/>
        <v>1.207741803281818</v>
      </c>
      <c r="V115" s="499">
        <f t="shared" si="27"/>
        <v>104.84099999999998</v>
      </c>
      <c r="W115" s="500">
        <f t="shared" si="28"/>
        <v>99.31188817473895</v>
      </c>
      <c r="X115" s="548">
        <f>S115*X92</f>
        <v>1.26234333190548</v>
      </c>
      <c r="Y115" s="636">
        <f t="shared" si="41"/>
        <v>1.207741803281818</v>
      </c>
      <c r="Z115" s="555">
        <f t="shared" si="39"/>
        <v>1.3207504216150336</v>
      </c>
      <c r="AA115" s="499">
        <f t="shared" si="29"/>
        <v>104.148</v>
      </c>
      <c r="AB115" s="499">
        <f t="shared" si="30"/>
        <v>109.35701803366709</v>
      </c>
      <c r="AC115" s="302" t="s">
        <v>183</v>
      </c>
      <c r="AD115" s="50"/>
      <c r="AE115" s="51"/>
      <c r="AF115" s="51"/>
      <c r="AG115" s="51"/>
      <c r="AH115" s="51"/>
      <c r="AI115" s="51"/>
      <c r="AJ115" s="51"/>
      <c r="AK115" s="51"/>
    </row>
    <row r="116" spans="2:37" s="52" customFormat="1" ht="23.25">
      <c r="B116" s="788" t="s">
        <v>189</v>
      </c>
      <c r="C116" s="304" t="s">
        <v>190</v>
      </c>
      <c r="D116" s="487" t="s">
        <v>169</v>
      </c>
      <c r="E116" s="805">
        <f>'[8]15'!D46</f>
        <v>11.665098777046097</v>
      </c>
      <c r="F116" s="806">
        <f>'[8]15'!E46</f>
        <v>11.3</v>
      </c>
      <c r="G116" s="789">
        <f>'[8]15'!F46</f>
        <v>12.4</v>
      </c>
      <c r="H116" s="791">
        <f t="shared" si="31"/>
        <v>12.4</v>
      </c>
      <c r="I116" s="506">
        <v>36</v>
      </c>
      <c r="J116" s="492">
        <f t="shared" si="24"/>
        <v>290.3225806451613</v>
      </c>
      <c r="K116" s="611">
        <f t="shared" si="32"/>
        <v>38.88</v>
      </c>
      <c r="L116" s="494">
        <f t="shared" si="33"/>
        <v>41.601600000000005</v>
      </c>
      <c r="M116" s="796">
        <f>'[8]расчет расходов'!G31</f>
        <v>13.032399999999999</v>
      </c>
      <c r="N116" s="792">
        <f t="shared" si="34"/>
        <v>12.4</v>
      </c>
      <c r="O116" s="793">
        <f t="shared" si="35"/>
        <v>13.70887636363636</v>
      </c>
      <c r="P116" s="801">
        <f t="shared" si="36"/>
        <v>105.1</v>
      </c>
      <c r="Q116" s="500">
        <f t="shared" si="25"/>
        <v>105.1</v>
      </c>
      <c r="R116" s="500">
        <f t="shared" si="26"/>
        <v>110.55545454545452</v>
      </c>
      <c r="S116" s="548">
        <f t="shared" si="37"/>
        <v>13.663298483999997</v>
      </c>
      <c r="T116" s="795">
        <f t="shared" si="40"/>
        <v>13.70887636363636</v>
      </c>
      <c r="U116" s="795">
        <f t="shared" si="38"/>
        <v>13.614543964267764</v>
      </c>
      <c r="V116" s="499">
        <f t="shared" si="27"/>
        <v>104.84099999999998</v>
      </c>
      <c r="W116" s="500">
        <f t="shared" si="28"/>
        <v>99.31188817473897</v>
      </c>
      <c r="X116" s="548">
        <f>S116*X92</f>
        <v>14.230052105116316</v>
      </c>
      <c r="Y116" s="636">
        <f t="shared" si="41"/>
        <v>13.614543964267764</v>
      </c>
      <c r="Z116" s="555">
        <f t="shared" si="39"/>
        <v>14.888459298205825</v>
      </c>
      <c r="AA116" s="499">
        <f t="shared" si="29"/>
        <v>104.148</v>
      </c>
      <c r="AB116" s="499">
        <f t="shared" si="30"/>
        <v>109.35701803366705</v>
      </c>
      <c r="AC116" s="302" t="s">
        <v>183</v>
      </c>
      <c r="AD116" s="50"/>
      <c r="AE116" s="51"/>
      <c r="AF116" s="51"/>
      <c r="AG116" s="51"/>
      <c r="AH116" s="51"/>
      <c r="AI116" s="51"/>
      <c r="AJ116" s="51"/>
      <c r="AK116" s="51"/>
    </row>
    <row r="117" spans="2:37" s="52" customFormat="1" ht="23.25">
      <c r="B117" s="788" t="s">
        <v>191</v>
      </c>
      <c r="C117" s="304" t="s">
        <v>192</v>
      </c>
      <c r="D117" s="487" t="s">
        <v>169</v>
      </c>
      <c r="E117" s="789">
        <f>'[8]15'!D37</f>
        <v>3.6</v>
      </c>
      <c r="F117" s="790">
        <f>'[8]15'!E37</f>
        <v>4</v>
      </c>
      <c r="G117" s="789">
        <f>'[8]15'!F37</f>
        <v>3.6</v>
      </c>
      <c r="H117" s="791">
        <f t="shared" si="31"/>
        <v>3.6</v>
      </c>
      <c r="I117" s="506">
        <v>9.5</v>
      </c>
      <c r="J117" s="492">
        <f t="shared" si="24"/>
        <v>263.88888888888886</v>
      </c>
      <c r="K117" s="611">
        <f t="shared" si="32"/>
        <v>10.260000000000002</v>
      </c>
      <c r="L117" s="494">
        <f t="shared" si="33"/>
        <v>10.978200000000003</v>
      </c>
      <c r="M117" s="796">
        <f>'[8]расчет расходов'!G32</f>
        <v>3.7836</v>
      </c>
      <c r="N117" s="792">
        <f t="shared" si="34"/>
        <v>3.6</v>
      </c>
      <c r="O117" s="793">
        <f t="shared" si="35"/>
        <v>3.979996363636363</v>
      </c>
      <c r="P117" s="801">
        <f t="shared" si="36"/>
        <v>105.1</v>
      </c>
      <c r="Q117" s="500">
        <f t="shared" si="25"/>
        <v>105.1</v>
      </c>
      <c r="R117" s="500">
        <f t="shared" si="26"/>
        <v>110.55545454545452</v>
      </c>
      <c r="S117" s="548">
        <f t="shared" si="37"/>
        <v>3.966764075999999</v>
      </c>
      <c r="T117" s="795">
        <f t="shared" si="40"/>
        <v>3.979996363636363</v>
      </c>
      <c r="U117" s="795">
        <f t="shared" si="38"/>
        <v>3.9526095380132213</v>
      </c>
      <c r="V117" s="499">
        <f t="shared" si="27"/>
        <v>104.84099999999998</v>
      </c>
      <c r="W117" s="500">
        <f t="shared" si="28"/>
        <v>99.31188817473895</v>
      </c>
      <c r="X117" s="548">
        <f>S117*X92</f>
        <v>4.131305449872479</v>
      </c>
      <c r="Y117" s="636">
        <f t="shared" si="41"/>
        <v>3.9526095380132213</v>
      </c>
      <c r="Z117" s="555">
        <f t="shared" si="39"/>
        <v>4.322455925285563</v>
      </c>
      <c r="AA117" s="499">
        <f t="shared" si="29"/>
        <v>104.148</v>
      </c>
      <c r="AB117" s="499">
        <f t="shared" si="30"/>
        <v>109.35701803366709</v>
      </c>
      <c r="AC117" s="302" t="s">
        <v>183</v>
      </c>
      <c r="AD117" s="50"/>
      <c r="AE117" s="51"/>
      <c r="AF117" s="51"/>
      <c r="AG117" s="51"/>
      <c r="AH117" s="51"/>
      <c r="AI117" s="51"/>
      <c r="AJ117" s="51"/>
      <c r="AK117" s="51"/>
    </row>
    <row r="118" spans="2:37" s="52" customFormat="1" ht="23.25">
      <c r="B118" s="788" t="s">
        <v>193</v>
      </c>
      <c r="C118" s="304" t="s">
        <v>194</v>
      </c>
      <c r="D118" s="487" t="s">
        <v>169</v>
      </c>
      <c r="E118" s="789">
        <f>'[8]15'!D47</f>
        <v>4.13922859830668</v>
      </c>
      <c r="F118" s="790">
        <f>'[8]15'!E47</f>
        <v>4.85</v>
      </c>
      <c r="G118" s="789">
        <f>'[8]15'!F47</f>
        <v>4.4</v>
      </c>
      <c r="H118" s="791">
        <f t="shared" si="31"/>
        <v>4.4</v>
      </c>
      <c r="I118" s="506">
        <v>7</v>
      </c>
      <c r="J118" s="492">
        <f t="shared" si="24"/>
        <v>159.0909090909091</v>
      </c>
      <c r="K118" s="611">
        <f t="shared" si="32"/>
        <v>7.5600000000000005</v>
      </c>
      <c r="L118" s="494">
        <f t="shared" si="33"/>
        <v>8.089200000000002</v>
      </c>
      <c r="M118" s="796">
        <f>'[8]расчет расходов'!G33</f>
        <v>4.6244000000000005</v>
      </c>
      <c r="N118" s="792">
        <f t="shared" si="34"/>
        <v>4.4</v>
      </c>
      <c r="O118" s="793">
        <f t="shared" si="35"/>
        <v>4.86444</v>
      </c>
      <c r="P118" s="801">
        <f t="shared" si="36"/>
        <v>105.1</v>
      </c>
      <c r="Q118" s="500">
        <f t="shared" si="25"/>
        <v>105.1</v>
      </c>
      <c r="R118" s="500">
        <f t="shared" si="26"/>
        <v>110.55545454545455</v>
      </c>
      <c r="S118" s="548">
        <f t="shared" si="37"/>
        <v>4.848267204</v>
      </c>
      <c r="T118" s="795">
        <f t="shared" si="40"/>
        <v>4.86444</v>
      </c>
      <c r="U118" s="795">
        <f t="shared" si="38"/>
        <v>4.830967213127272</v>
      </c>
      <c r="V118" s="499">
        <f t="shared" si="27"/>
        <v>104.84099999999998</v>
      </c>
      <c r="W118" s="500">
        <f t="shared" si="28"/>
        <v>99.31188817473895</v>
      </c>
      <c r="X118" s="548">
        <f>S118*X92</f>
        <v>5.04937332762192</v>
      </c>
      <c r="Y118" s="636">
        <f t="shared" si="41"/>
        <v>4.830967213127272</v>
      </c>
      <c r="Z118" s="555">
        <f t="shared" si="39"/>
        <v>5.283001686460135</v>
      </c>
      <c r="AA118" s="499">
        <f t="shared" si="29"/>
        <v>104.148</v>
      </c>
      <c r="AB118" s="499">
        <f t="shared" si="30"/>
        <v>109.35701803366709</v>
      </c>
      <c r="AC118" s="302" t="s">
        <v>183</v>
      </c>
      <c r="AD118" s="50"/>
      <c r="AE118" s="51"/>
      <c r="AF118" s="51"/>
      <c r="AG118" s="51"/>
      <c r="AH118" s="51"/>
      <c r="AI118" s="51"/>
      <c r="AJ118" s="51"/>
      <c r="AK118" s="51"/>
    </row>
    <row r="119" spans="2:37" s="52" customFormat="1" ht="23.25">
      <c r="B119" s="788" t="s">
        <v>195</v>
      </c>
      <c r="C119" s="304" t="s">
        <v>196</v>
      </c>
      <c r="D119" s="487" t="s">
        <v>169</v>
      </c>
      <c r="E119" s="805">
        <f>'[8]15'!D51</f>
        <v>0</v>
      </c>
      <c r="F119" s="806">
        <f>'[8]15'!E51</f>
        <v>7.5</v>
      </c>
      <c r="G119" s="789">
        <f>'[8]15'!F51</f>
        <v>1.3</v>
      </c>
      <c r="H119" s="791">
        <f t="shared" si="31"/>
        <v>1.2999999999999965</v>
      </c>
      <c r="I119" s="506">
        <v>4.81</v>
      </c>
      <c r="J119" s="492">
        <f t="shared" si="24"/>
        <v>370.00000000000097</v>
      </c>
      <c r="K119" s="611">
        <f t="shared" si="32"/>
        <v>5.1948</v>
      </c>
      <c r="L119" s="494">
        <f t="shared" si="33"/>
        <v>5.558436</v>
      </c>
      <c r="M119" s="796">
        <f>'[8]расчет расходов'!G29</f>
        <v>1.3662999999999963</v>
      </c>
      <c r="N119" s="792">
        <f t="shared" si="34"/>
        <v>1.3</v>
      </c>
      <c r="O119" s="793">
        <f t="shared" si="35"/>
        <v>1.4372209090909012</v>
      </c>
      <c r="P119" s="801">
        <f t="shared" si="36"/>
        <v>105.1</v>
      </c>
      <c r="Q119" s="500">
        <f t="shared" si="25"/>
        <v>105.09999999999971</v>
      </c>
      <c r="R119" s="500">
        <f t="shared" si="26"/>
        <v>110.55545454545424</v>
      </c>
      <c r="S119" s="548">
        <f t="shared" si="37"/>
        <v>1.4324425829999958</v>
      </c>
      <c r="T119" s="635">
        <f t="shared" si="40"/>
        <v>1.4372209090909012</v>
      </c>
      <c r="U119" s="795">
        <f t="shared" si="38"/>
        <v>1.4273312220603303</v>
      </c>
      <c r="V119" s="499">
        <f t="shared" si="27"/>
        <v>104.84099999999998</v>
      </c>
      <c r="W119" s="500">
        <f t="shared" si="28"/>
        <v>99.31188817473951</v>
      </c>
      <c r="X119" s="548">
        <f>S119*X92</f>
        <v>1.4918603013428355</v>
      </c>
      <c r="Y119" s="799">
        <f t="shared" si="41"/>
        <v>1.4273312220603303</v>
      </c>
      <c r="Z119" s="555">
        <f t="shared" si="39"/>
        <v>1.5608868619086669</v>
      </c>
      <c r="AA119" s="499">
        <f t="shared" si="29"/>
        <v>104.148</v>
      </c>
      <c r="AB119" s="499">
        <f t="shared" si="30"/>
        <v>109.35701803366644</v>
      </c>
      <c r="AC119" s="302" t="s">
        <v>183</v>
      </c>
      <c r="AD119" s="50"/>
      <c r="AE119" s="51"/>
      <c r="AF119" s="51"/>
      <c r="AG119" s="51"/>
      <c r="AH119" s="51"/>
      <c r="AI119" s="51"/>
      <c r="AJ119" s="51"/>
      <c r="AK119" s="51"/>
    </row>
    <row r="120" spans="2:37" s="52" customFormat="1" ht="23.25">
      <c r="B120" s="788">
        <v>14</v>
      </c>
      <c r="C120" s="304" t="s">
        <v>197</v>
      </c>
      <c r="D120" s="487" t="s">
        <v>169</v>
      </c>
      <c r="E120" s="805">
        <f>E121+E122</f>
        <v>20.13</v>
      </c>
      <c r="F120" s="806">
        <f>F121+F122</f>
        <v>20.13</v>
      </c>
      <c r="G120" s="789">
        <f>G121+G122</f>
        <v>21.72</v>
      </c>
      <c r="H120" s="791">
        <f t="shared" si="31"/>
        <v>21.72</v>
      </c>
      <c r="I120" s="506">
        <f>I121+I122</f>
        <v>20</v>
      </c>
      <c r="J120" s="492">
        <f t="shared" si="24"/>
        <v>92.08103130755066</v>
      </c>
      <c r="K120" s="611">
        <f t="shared" si="32"/>
        <v>21.6</v>
      </c>
      <c r="L120" s="494">
        <f t="shared" si="33"/>
        <v>23.112000000000002</v>
      </c>
      <c r="M120" s="796">
        <f>M121+M122</f>
        <v>22.827719999999996</v>
      </c>
      <c r="N120" s="792">
        <f t="shared" si="34"/>
        <v>21.72</v>
      </c>
      <c r="O120" s="793">
        <f t="shared" si="35"/>
        <v>24.01264472727272</v>
      </c>
      <c r="P120" s="801">
        <f t="shared" si="36"/>
        <v>105.1</v>
      </c>
      <c r="Q120" s="500">
        <f t="shared" si="25"/>
        <v>105.1</v>
      </c>
      <c r="R120" s="810">
        <f t="shared" si="26"/>
        <v>110.5554545454545</v>
      </c>
      <c r="S120" s="548">
        <f t="shared" si="37"/>
        <v>23.932809925199994</v>
      </c>
      <c r="T120" s="802">
        <f>T121+T122</f>
        <v>24.01264472727272</v>
      </c>
      <c r="U120" s="795">
        <f t="shared" si="38"/>
        <v>23.84741087934644</v>
      </c>
      <c r="V120" s="499">
        <f t="shared" si="27"/>
        <v>104.84099999999998</v>
      </c>
      <c r="W120" s="500">
        <f t="shared" si="28"/>
        <v>99.311888174739</v>
      </c>
      <c r="X120" s="811">
        <f>X121+X122</f>
        <v>24.92554288089729</v>
      </c>
      <c r="Y120" s="799">
        <f>Y121+Y122</f>
        <v>23.84741087934644</v>
      </c>
      <c r="Z120" s="555">
        <f t="shared" si="39"/>
        <v>26.078817415889556</v>
      </c>
      <c r="AA120" s="499">
        <f t="shared" si="29"/>
        <v>104.148</v>
      </c>
      <c r="AB120" s="499">
        <f t="shared" si="30"/>
        <v>109.35701803366702</v>
      </c>
      <c r="AC120" s="302"/>
      <c r="AD120" s="50"/>
      <c r="AE120" s="51"/>
      <c r="AF120" s="51"/>
      <c r="AG120" s="51"/>
      <c r="AH120" s="51"/>
      <c r="AI120" s="51"/>
      <c r="AJ120" s="51"/>
      <c r="AK120" s="51"/>
    </row>
    <row r="121" spans="2:37" s="52" customFormat="1" ht="23.25">
      <c r="B121" s="788" t="s">
        <v>198</v>
      </c>
      <c r="C121" s="304" t="s">
        <v>199</v>
      </c>
      <c r="D121" s="487" t="s">
        <v>169</v>
      </c>
      <c r="E121" s="805">
        <f>'[8]21.3'!D13</f>
        <v>20.13</v>
      </c>
      <c r="F121" s="806">
        <f>'[8]21.3'!E13</f>
        <v>20.13</v>
      </c>
      <c r="G121" s="789">
        <f>'[8]21.3'!F13</f>
        <v>21.72</v>
      </c>
      <c r="H121" s="791">
        <f>M121/$O$92</f>
        <v>21.72</v>
      </c>
      <c r="I121" s="506">
        <v>5</v>
      </c>
      <c r="J121" s="492">
        <f t="shared" si="24"/>
        <v>23.020257826887665</v>
      </c>
      <c r="K121" s="611">
        <f t="shared" si="32"/>
        <v>5.4</v>
      </c>
      <c r="L121" s="494">
        <f t="shared" si="33"/>
        <v>5.7780000000000005</v>
      </c>
      <c r="M121" s="796">
        <f>'[8]расчет расходов'!G62</f>
        <v>22.827719999999996</v>
      </c>
      <c r="N121" s="792">
        <f t="shared" si="34"/>
        <v>21.72</v>
      </c>
      <c r="O121" s="793">
        <f t="shared" si="35"/>
        <v>24.01264472727272</v>
      </c>
      <c r="P121" s="801">
        <f t="shared" si="36"/>
        <v>105.1</v>
      </c>
      <c r="Q121" s="500">
        <f t="shared" si="25"/>
        <v>105.1</v>
      </c>
      <c r="R121" s="500">
        <f t="shared" si="26"/>
        <v>110.5554545454545</v>
      </c>
      <c r="S121" s="548">
        <f t="shared" si="37"/>
        <v>23.932809925199994</v>
      </c>
      <c r="T121" s="635">
        <f>O121</f>
        <v>24.01264472727272</v>
      </c>
      <c r="U121" s="795">
        <f t="shared" si="38"/>
        <v>23.84741087934644</v>
      </c>
      <c r="V121" s="499">
        <f t="shared" si="27"/>
        <v>104.84099999999998</v>
      </c>
      <c r="W121" s="500">
        <f t="shared" si="28"/>
        <v>99.311888174739</v>
      </c>
      <c r="X121" s="548">
        <f>S121*X92</f>
        <v>24.92554288089729</v>
      </c>
      <c r="Y121" s="799">
        <f>U121</f>
        <v>23.84741087934644</v>
      </c>
      <c r="Z121" s="555">
        <f t="shared" si="39"/>
        <v>26.078817415889556</v>
      </c>
      <c r="AA121" s="499">
        <f t="shared" si="29"/>
        <v>104.148</v>
      </c>
      <c r="AB121" s="499">
        <f t="shared" si="30"/>
        <v>109.35701803366702</v>
      </c>
      <c r="AC121" s="302" t="s">
        <v>200</v>
      </c>
      <c r="AD121" s="50"/>
      <c r="AE121" s="51"/>
      <c r="AF121" s="51"/>
      <c r="AG121" s="51"/>
      <c r="AH121" s="51"/>
      <c r="AI121" s="51"/>
      <c r="AJ121" s="51"/>
      <c r="AK121" s="51"/>
    </row>
    <row r="122" spans="2:37" s="52" customFormat="1" ht="23.25">
      <c r="B122" s="788" t="s">
        <v>201</v>
      </c>
      <c r="C122" s="304" t="s">
        <v>202</v>
      </c>
      <c r="D122" s="487" t="s">
        <v>169</v>
      </c>
      <c r="E122" s="562">
        <f>'[8]21.3'!D16</f>
        <v>0</v>
      </c>
      <c r="F122" s="808">
        <f>'[8]21.3'!E16</f>
        <v>0</v>
      </c>
      <c r="G122" s="562">
        <f>'[8]21.3'!F16</f>
        <v>0</v>
      </c>
      <c r="H122" s="791">
        <f t="shared" si="31"/>
        <v>0</v>
      </c>
      <c r="I122" s="506">
        <v>15</v>
      </c>
      <c r="J122" s="492">
        <f t="shared" si="24"/>
        <v>0</v>
      </c>
      <c r="K122" s="611">
        <v>0</v>
      </c>
      <c r="L122" s="494"/>
      <c r="M122" s="796">
        <f>'[8]расчет расходов'!G58+'[8]расчет расходов'!G60</f>
        <v>0</v>
      </c>
      <c r="N122" s="792">
        <f>H122</f>
        <v>0</v>
      </c>
      <c r="O122" s="793">
        <f t="shared" si="35"/>
        <v>0</v>
      </c>
      <c r="P122" s="801">
        <f t="shared" si="36"/>
        <v>0</v>
      </c>
      <c r="Q122" s="500">
        <f t="shared" si="25"/>
        <v>0</v>
      </c>
      <c r="R122" s="500">
        <f t="shared" si="26"/>
        <v>0</v>
      </c>
      <c r="S122" s="548">
        <f t="shared" si="37"/>
        <v>0</v>
      </c>
      <c r="T122" s="795">
        <f>O122</f>
        <v>0</v>
      </c>
      <c r="U122" s="795">
        <f>(S122-T122*($R$202/2))/($S$202/2)</f>
        <v>0</v>
      </c>
      <c r="V122" s="499">
        <f t="shared" si="27"/>
        <v>0</v>
      </c>
      <c r="W122" s="500">
        <f t="shared" si="28"/>
        <v>0</v>
      </c>
      <c r="X122" s="548">
        <f>'[8]расчет расходов'!I58+'[8]расчет расходов'!I60</f>
        <v>0</v>
      </c>
      <c r="Y122" s="636">
        <f>U122</f>
        <v>0</v>
      </c>
      <c r="Z122" s="555">
        <f t="shared" si="39"/>
        <v>0</v>
      </c>
      <c r="AA122" s="499">
        <f t="shared" si="29"/>
        <v>0</v>
      </c>
      <c r="AB122" s="499">
        <f t="shared" si="30"/>
        <v>0</v>
      </c>
      <c r="AC122" s="302"/>
      <c r="AD122" s="50"/>
      <c r="AE122" s="51"/>
      <c r="AF122" s="51"/>
      <c r="AG122" s="51"/>
      <c r="AH122" s="51"/>
      <c r="AI122" s="51"/>
      <c r="AJ122" s="51"/>
      <c r="AK122" s="51"/>
    </row>
    <row r="123" spans="2:37" s="52" customFormat="1" ht="24" thickBot="1">
      <c r="B123" s="812">
        <v>15</v>
      </c>
      <c r="C123" s="813" t="s">
        <v>203</v>
      </c>
      <c r="D123" s="567" t="s">
        <v>169</v>
      </c>
      <c r="E123" s="814">
        <f>E104+E105+E106+E107+E120</f>
        <v>2111.641105174036</v>
      </c>
      <c r="F123" s="815">
        <f>F104+F105+F106+F107+F120</f>
        <v>2810.6598000000004</v>
      </c>
      <c r="G123" s="814">
        <f>G104+G105+G106+G107+G120</f>
        <v>1997.0000384</v>
      </c>
      <c r="H123" s="816">
        <f>H104+H105+H106+H107+H120</f>
        <v>1997.0000384000002</v>
      </c>
      <c r="I123" s="817">
        <f>I104+I105+I106+I107+I120</f>
        <v>3191.7</v>
      </c>
      <c r="J123" s="800">
        <f t="shared" si="24"/>
        <v>159.82473403241372</v>
      </c>
      <c r="K123" s="814">
        <f>K104+K105+K106+K107+K120</f>
        <v>3447.036</v>
      </c>
      <c r="L123" s="818">
        <f>L104+L105+L106+L107+L120</f>
        <v>3688.3285200000005</v>
      </c>
      <c r="M123" s="819">
        <f>M104+M105+M106+M107+M120</f>
        <v>2098.8470403583997</v>
      </c>
      <c r="N123" s="820">
        <f>H123</f>
        <v>1997.0000384000002</v>
      </c>
      <c r="O123" s="819">
        <f>O104+O105+O106+O107+O120</f>
        <v>2207.792469726022</v>
      </c>
      <c r="P123" s="821">
        <f t="shared" si="36"/>
        <v>105.09999999999997</v>
      </c>
      <c r="Q123" s="580">
        <f t="shared" si="25"/>
        <v>105.1</v>
      </c>
      <c r="R123" s="500">
        <f t="shared" si="26"/>
        <v>110.55545454545455</v>
      </c>
      <c r="S123" s="822">
        <f>S104+S105+S106+S107+S120</f>
        <v>2200.45222558215</v>
      </c>
      <c r="T123" s="823">
        <f>T104+T105+T106+T107+T120</f>
        <v>2207.792469726022</v>
      </c>
      <c r="U123" s="823">
        <f>U104+U105+U106+U107+U120</f>
        <v>2192.6003886646135</v>
      </c>
      <c r="V123" s="499">
        <f t="shared" si="27"/>
        <v>104.84100000000001</v>
      </c>
      <c r="W123" s="500">
        <f>IF(O123=0,0,U123/O123*100)</f>
        <v>99.31188817473893</v>
      </c>
      <c r="X123" s="822">
        <f>X104+X105+X106+X107+X120</f>
        <v>2335.083367342515</v>
      </c>
      <c r="Y123" s="824">
        <f>Y104+Y105+Y106+Y107+Y120</f>
        <v>2192.6003886646135</v>
      </c>
      <c r="Z123" s="825">
        <f>Z104+Z105+Z106+Z107+Z120</f>
        <v>2490.584676612564</v>
      </c>
      <c r="AA123" s="499">
        <f t="shared" si="29"/>
        <v>106.11833968468673</v>
      </c>
      <c r="AB123" s="499">
        <f t="shared" si="30"/>
        <v>113.59045129648251</v>
      </c>
      <c r="AC123" s="661"/>
      <c r="AD123" s="50"/>
      <c r="AE123" s="51"/>
      <c r="AF123" s="51"/>
      <c r="AG123" s="51"/>
      <c r="AH123" s="51"/>
      <c r="AI123" s="51"/>
      <c r="AJ123" s="51"/>
      <c r="AK123" s="51"/>
    </row>
    <row r="124" spans="2:37" s="52" customFormat="1" ht="24" thickBot="1">
      <c r="B124" s="826"/>
      <c r="C124" s="827"/>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827"/>
      <c r="Z124" s="827"/>
      <c r="AA124" s="827"/>
      <c r="AB124" s="827"/>
      <c r="AC124" s="827"/>
      <c r="AD124" s="50"/>
      <c r="AE124" s="51"/>
      <c r="AF124" s="51"/>
      <c r="AG124" s="51"/>
      <c r="AH124" s="51"/>
      <c r="AI124" s="51"/>
      <c r="AJ124" s="51"/>
      <c r="AK124" s="51"/>
    </row>
    <row r="125" spans="2:37" s="52" customFormat="1" ht="23.25">
      <c r="B125" s="828"/>
      <c r="C125" s="829" t="s">
        <v>204</v>
      </c>
      <c r="D125" s="830"/>
      <c r="E125" s="831"/>
      <c r="F125" s="832"/>
      <c r="G125" s="833"/>
      <c r="H125" s="834"/>
      <c r="I125" s="835"/>
      <c r="J125" s="492"/>
      <c r="K125" s="836"/>
      <c r="L125" s="837"/>
      <c r="M125" s="838"/>
      <c r="N125" s="839"/>
      <c r="O125" s="839">
        <f aca="true" t="shared" si="42" ref="O125:O138">(M125-N125*($R$202/2))/($S$202/2)</f>
        <v>0</v>
      </c>
      <c r="P125" s="840">
        <f t="shared" si="36"/>
        <v>0</v>
      </c>
      <c r="Q125" s="841">
        <f aca="true" t="shared" si="43" ref="Q125:Q139">IF(G125=0,0,M125/G125*100)</f>
        <v>0</v>
      </c>
      <c r="R125" s="842">
        <f aca="true" t="shared" si="44" ref="R125:R139">IF(H125=0,0,O125/H125*100)</f>
        <v>0</v>
      </c>
      <c r="S125" s="787"/>
      <c r="T125" s="599"/>
      <c r="U125" s="843"/>
      <c r="V125" s="787"/>
      <c r="W125" s="787"/>
      <c r="X125" s="787"/>
      <c r="Y125" s="844"/>
      <c r="Z125" s="844"/>
      <c r="AA125" s="783"/>
      <c r="AB125" s="845"/>
      <c r="AC125" s="846"/>
      <c r="AD125" s="50"/>
      <c r="AE125" s="51"/>
      <c r="AF125" s="51"/>
      <c r="AG125" s="51"/>
      <c r="AH125" s="51"/>
      <c r="AI125" s="51"/>
      <c r="AJ125" s="51"/>
      <c r="AK125" s="51"/>
    </row>
    <row r="126" spans="2:37" s="52" customFormat="1" ht="23.25">
      <c r="B126" s="788">
        <v>16</v>
      </c>
      <c r="C126" s="304" t="s">
        <v>205</v>
      </c>
      <c r="D126" s="487" t="s">
        <v>169</v>
      </c>
      <c r="E126" s="562">
        <f>'[8]15'!D13</f>
        <v>0</v>
      </c>
      <c r="F126" s="808">
        <f>'[8]15'!E13</f>
        <v>0</v>
      </c>
      <c r="G126" s="562">
        <f>'[8]15'!F13</f>
        <v>0</v>
      </c>
      <c r="H126" s="847">
        <f aca="true" t="shared" si="45" ref="H126:H139">G126</f>
        <v>0</v>
      </c>
      <c r="I126" s="506">
        <v>0</v>
      </c>
      <c r="J126" s="492">
        <f t="shared" si="24"/>
        <v>0</v>
      </c>
      <c r="K126" s="611">
        <v>0</v>
      </c>
      <c r="L126" s="494">
        <v>0</v>
      </c>
      <c r="M126" s="848">
        <f>'[8]расчет расходов'!G41</f>
        <v>0</v>
      </c>
      <c r="N126" s="796">
        <f>H126</f>
        <v>0</v>
      </c>
      <c r="O126" s="796">
        <f t="shared" si="42"/>
        <v>0</v>
      </c>
      <c r="P126" s="801">
        <f t="shared" si="36"/>
        <v>0</v>
      </c>
      <c r="Q126" s="500">
        <f t="shared" si="43"/>
        <v>0</v>
      </c>
      <c r="R126" s="500">
        <f t="shared" si="44"/>
        <v>0</v>
      </c>
      <c r="S126" s="548">
        <f>'[8]расчет расходов'!H41</f>
        <v>0</v>
      </c>
      <c r="T126" s="795">
        <f>O126</f>
        <v>0</v>
      </c>
      <c r="U126" s="795">
        <f aca="true" t="shared" si="46" ref="U126:U138">(S126-T126*($R$202/2))/($S$202/2)</f>
        <v>0</v>
      </c>
      <c r="V126" s="499">
        <f aca="true" t="shared" si="47" ref="V126:V139">IF(M126=0,0,S126/M126*100)</f>
        <v>0</v>
      </c>
      <c r="W126" s="500">
        <f aca="true" t="shared" si="48" ref="W126:W138">IF(O126=0,0,U126/O126*100)</f>
        <v>0</v>
      </c>
      <c r="X126" s="548">
        <f>'[8]расчет расходов'!I41</f>
        <v>0</v>
      </c>
      <c r="Y126" s="636">
        <f>U126</f>
        <v>0</v>
      </c>
      <c r="Z126" s="555">
        <f aca="true" t="shared" si="49" ref="Z126:Z138">(X126-Y126*($R$202/2))/($S$202/2)</f>
        <v>0</v>
      </c>
      <c r="AA126" s="499">
        <f aca="true" t="shared" si="50" ref="AA126:AA139">IF(S126=0,0,X126/S126*100)</f>
        <v>0</v>
      </c>
      <c r="AB126" s="499">
        <f aca="true" t="shared" si="51" ref="AB126:AB139">IF(U126=0,0,Z126/U126*100)</f>
        <v>0</v>
      </c>
      <c r="AC126" s="542"/>
      <c r="AD126" s="50"/>
      <c r="AE126" s="51"/>
      <c r="AF126" s="51"/>
      <c r="AG126" s="51"/>
      <c r="AH126" s="51"/>
      <c r="AI126" s="51"/>
      <c r="AJ126" s="51"/>
      <c r="AK126" s="51"/>
    </row>
    <row r="127" spans="2:37" s="52" customFormat="1" ht="23.25">
      <c r="B127" s="788">
        <v>17</v>
      </c>
      <c r="C127" s="304" t="s">
        <v>206</v>
      </c>
      <c r="D127" s="487" t="s">
        <v>169</v>
      </c>
      <c r="E127" s="562">
        <f>'[8]15'!D14</f>
        <v>0</v>
      </c>
      <c r="F127" s="808">
        <f>'[8]15'!E14</f>
        <v>0</v>
      </c>
      <c r="G127" s="562">
        <f>'[8]15'!F14</f>
        <v>0</v>
      </c>
      <c r="H127" s="847">
        <f t="shared" si="45"/>
        <v>0</v>
      </c>
      <c r="I127" s="506">
        <v>0</v>
      </c>
      <c r="J127" s="492">
        <f t="shared" si="24"/>
        <v>0</v>
      </c>
      <c r="K127" s="611">
        <v>0</v>
      </c>
      <c r="L127" s="494">
        <v>0</v>
      </c>
      <c r="M127" s="848">
        <f>'[8]расчет расходов'!G42</f>
        <v>0</v>
      </c>
      <c r="N127" s="796">
        <f>H127</f>
        <v>0</v>
      </c>
      <c r="O127" s="796">
        <f t="shared" si="42"/>
        <v>0</v>
      </c>
      <c r="P127" s="801">
        <f t="shared" si="36"/>
        <v>0</v>
      </c>
      <c r="Q127" s="500">
        <f t="shared" si="43"/>
        <v>0</v>
      </c>
      <c r="R127" s="500">
        <f t="shared" si="44"/>
        <v>0</v>
      </c>
      <c r="S127" s="548">
        <f>'[8]расчет расходов'!H42</f>
        <v>0</v>
      </c>
      <c r="T127" s="849">
        <f>O127</f>
        <v>0</v>
      </c>
      <c r="U127" s="795">
        <f t="shared" si="46"/>
        <v>0</v>
      </c>
      <c r="V127" s="499">
        <f t="shared" si="47"/>
        <v>0</v>
      </c>
      <c r="W127" s="500">
        <f t="shared" si="48"/>
        <v>0</v>
      </c>
      <c r="X127" s="548">
        <f>'[8]расчет расходов'!I42</f>
        <v>0</v>
      </c>
      <c r="Y127" s="850">
        <f>U127</f>
        <v>0</v>
      </c>
      <c r="Z127" s="555">
        <f t="shared" si="49"/>
        <v>0</v>
      </c>
      <c r="AA127" s="499">
        <f t="shared" si="50"/>
        <v>0</v>
      </c>
      <c r="AB127" s="499">
        <f t="shared" si="51"/>
        <v>0</v>
      </c>
      <c r="AC127" s="542"/>
      <c r="AD127" s="50"/>
      <c r="AE127" s="51"/>
      <c r="AF127" s="51"/>
      <c r="AG127" s="51"/>
      <c r="AH127" s="51"/>
      <c r="AI127" s="51"/>
      <c r="AJ127" s="51"/>
      <c r="AK127" s="51"/>
    </row>
    <row r="128" spans="2:37" s="52" customFormat="1" ht="23.25">
      <c r="B128" s="788">
        <v>18</v>
      </c>
      <c r="C128" s="304" t="s">
        <v>207</v>
      </c>
      <c r="D128" s="487" t="s">
        <v>169</v>
      </c>
      <c r="E128" s="562">
        <f>'[8]15'!D38</f>
        <v>0</v>
      </c>
      <c r="F128" s="808">
        <f>'[8]15'!E38</f>
        <v>0</v>
      </c>
      <c r="G128" s="562">
        <f>'[8]15'!F38</f>
        <v>0</v>
      </c>
      <c r="H128" s="847">
        <f t="shared" si="45"/>
        <v>0</v>
      </c>
      <c r="I128" s="506">
        <v>0</v>
      </c>
      <c r="J128" s="492">
        <f t="shared" si="24"/>
        <v>0</v>
      </c>
      <c r="K128" s="611">
        <f>I128*1.08</f>
        <v>0</v>
      </c>
      <c r="L128" s="494">
        <f aca="true" t="shared" si="52" ref="L128:L138">K128*1.07</f>
        <v>0</v>
      </c>
      <c r="M128" s="848">
        <f>'[8]расчет расходов'!G43</f>
        <v>0</v>
      </c>
      <c r="N128" s="796">
        <f>H128</f>
        <v>0</v>
      </c>
      <c r="O128" s="796">
        <f t="shared" si="42"/>
        <v>0</v>
      </c>
      <c r="P128" s="801">
        <f t="shared" si="36"/>
        <v>0</v>
      </c>
      <c r="Q128" s="500">
        <f t="shared" si="43"/>
        <v>0</v>
      </c>
      <c r="R128" s="500">
        <f t="shared" si="44"/>
        <v>0</v>
      </c>
      <c r="S128" s="548">
        <f>'[8]расчет расходов'!H43</f>
        <v>0</v>
      </c>
      <c r="T128" s="849">
        <f>O128</f>
        <v>0</v>
      </c>
      <c r="U128" s="795">
        <f t="shared" si="46"/>
        <v>0</v>
      </c>
      <c r="V128" s="499">
        <f t="shared" si="47"/>
        <v>0</v>
      </c>
      <c r="W128" s="500">
        <f t="shared" si="48"/>
        <v>0</v>
      </c>
      <c r="X128" s="548">
        <f>'[8]расчет расходов'!I43</f>
        <v>0</v>
      </c>
      <c r="Y128" s="636">
        <f>U128</f>
        <v>0</v>
      </c>
      <c r="Z128" s="555">
        <f t="shared" si="49"/>
        <v>0</v>
      </c>
      <c r="AA128" s="499">
        <f t="shared" si="50"/>
        <v>0</v>
      </c>
      <c r="AB128" s="499">
        <f t="shared" si="51"/>
        <v>0</v>
      </c>
      <c r="AC128" s="542"/>
      <c r="AD128" s="50"/>
      <c r="AE128" s="51"/>
      <c r="AF128" s="51"/>
      <c r="AG128" s="51"/>
      <c r="AH128" s="51"/>
      <c r="AI128" s="51"/>
      <c r="AJ128" s="51"/>
      <c r="AK128" s="51"/>
    </row>
    <row r="129" spans="2:37" s="52" customFormat="1" ht="23.25">
      <c r="B129" s="788">
        <v>19</v>
      </c>
      <c r="C129" s="304" t="s">
        <v>208</v>
      </c>
      <c r="D129" s="487" t="s">
        <v>169</v>
      </c>
      <c r="E129" s="789">
        <f>E130+E131+E132</f>
        <v>8.36</v>
      </c>
      <c r="F129" s="808">
        <f>F130+F131+F132</f>
        <v>8.36</v>
      </c>
      <c r="G129" s="562">
        <f>G130+G131+G132</f>
        <v>18.6</v>
      </c>
      <c r="H129" s="847">
        <f t="shared" si="45"/>
        <v>18.6</v>
      </c>
      <c r="I129" s="506">
        <f>I130+I131+I132</f>
        <v>20.3</v>
      </c>
      <c r="J129" s="492">
        <f t="shared" si="24"/>
        <v>109.13978494623655</v>
      </c>
      <c r="K129" s="611">
        <f>K130+K131+K132</f>
        <v>21.924</v>
      </c>
      <c r="L129" s="494">
        <f>L130+L131+L132</f>
        <v>23.458680000000005</v>
      </c>
      <c r="M129" s="848">
        <f>M130+M131+M132</f>
        <v>18.6</v>
      </c>
      <c r="N129" s="848">
        <f>N130+N131+N132</f>
        <v>18.6</v>
      </c>
      <c r="O129" s="796">
        <f t="shared" si="42"/>
        <v>18.6</v>
      </c>
      <c r="P129" s="801">
        <f t="shared" si="36"/>
        <v>100</v>
      </c>
      <c r="Q129" s="500">
        <f t="shared" si="43"/>
        <v>100</v>
      </c>
      <c r="R129" s="500">
        <f t="shared" si="44"/>
        <v>100</v>
      </c>
      <c r="S129" s="548">
        <f>S130+S131+S132</f>
        <v>18.6</v>
      </c>
      <c r="T129" s="795">
        <f>T130+T131+T132</f>
        <v>18.599999999999998</v>
      </c>
      <c r="U129" s="795">
        <f t="shared" si="46"/>
        <v>18.600000000000005</v>
      </c>
      <c r="V129" s="499">
        <f t="shared" si="47"/>
        <v>100</v>
      </c>
      <c r="W129" s="500">
        <f t="shared" si="48"/>
        <v>100.00000000000003</v>
      </c>
      <c r="X129" s="548">
        <f>X130+X131+X132</f>
        <v>18.6</v>
      </c>
      <c r="Y129" s="636">
        <f>Y130+Y131+Y132</f>
        <v>18.6</v>
      </c>
      <c r="Z129" s="555">
        <f t="shared" si="49"/>
        <v>18.6</v>
      </c>
      <c r="AA129" s="499">
        <f t="shared" si="50"/>
        <v>100</v>
      </c>
      <c r="AB129" s="499">
        <f t="shared" si="51"/>
        <v>99.99999999999997</v>
      </c>
      <c r="AC129" s="542"/>
      <c r="AD129" s="50"/>
      <c r="AE129" s="51"/>
      <c r="AF129" s="51"/>
      <c r="AG129" s="51"/>
      <c r="AH129" s="51"/>
      <c r="AI129" s="51"/>
      <c r="AJ129" s="51"/>
      <c r="AK129" s="51"/>
    </row>
    <row r="130" spans="2:37" s="52" customFormat="1" ht="23.25">
      <c r="B130" s="788" t="s">
        <v>209</v>
      </c>
      <c r="C130" s="304" t="s">
        <v>210</v>
      </c>
      <c r="D130" s="487" t="s">
        <v>169</v>
      </c>
      <c r="E130" s="789">
        <f>'[8]15'!D29</f>
        <v>6.3</v>
      </c>
      <c r="F130" s="808">
        <f>'[8]15'!E29</f>
        <v>6.3</v>
      </c>
      <c r="G130" s="562">
        <f>'[8]15'!F29</f>
        <v>6.3</v>
      </c>
      <c r="H130" s="847">
        <f t="shared" si="45"/>
        <v>6.3</v>
      </c>
      <c r="I130" s="506">
        <v>6.3</v>
      </c>
      <c r="J130" s="492">
        <f t="shared" si="24"/>
        <v>100</v>
      </c>
      <c r="K130" s="611">
        <f aca="true" t="shared" si="53" ref="K130:K138">I130*1.08</f>
        <v>6.804</v>
      </c>
      <c r="L130" s="494">
        <f t="shared" si="52"/>
        <v>7.28028</v>
      </c>
      <c r="M130" s="848">
        <f>'[8]расчет расходов'!G45</f>
        <v>6.3</v>
      </c>
      <c r="N130" s="796">
        <f>H130</f>
        <v>6.3</v>
      </c>
      <c r="O130" s="796">
        <f t="shared" si="42"/>
        <v>6.299999999999999</v>
      </c>
      <c r="P130" s="801">
        <f t="shared" si="36"/>
        <v>100</v>
      </c>
      <c r="Q130" s="500">
        <f t="shared" si="43"/>
        <v>100</v>
      </c>
      <c r="R130" s="500">
        <f t="shared" si="44"/>
        <v>99.99999999999999</v>
      </c>
      <c r="S130" s="548">
        <f>'[8]расчет расходов'!H45</f>
        <v>6.3</v>
      </c>
      <c r="T130" s="795">
        <f aca="true" t="shared" si="54" ref="T130:T138">O130</f>
        <v>6.299999999999999</v>
      </c>
      <c r="U130" s="795">
        <f t="shared" si="46"/>
        <v>6.3</v>
      </c>
      <c r="V130" s="499">
        <f t="shared" si="47"/>
        <v>100</v>
      </c>
      <c r="W130" s="500">
        <f t="shared" si="48"/>
        <v>100.00000000000003</v>
      </c>
      <c r="X130" s="548">
        <f>'[8]расчет расходов'!I45</f>
        <v>6.3</v>
      </c>
      <c r="Y130" s="636">
        <f aca="true" t="shared" si="55" ref="Y130:Y138">U130</f>
        <v>6.3</v>
      </c>
      <c r="Z130" s="555">
        <f t="shared" si="49"/>
        <v>6.299999999999999</v>
      </c>
      <c r="AA130" s="499">
        <f t="shared" si="50"/>
        <v>100</v>
      </c>
      <c r="AB130" s="499">
        <f t="shared" si="51"/>
        <v>99.99999999999999</v>
      </c>
      <c r="AC130" s="542" t="s">
        <v>211</v>
      </c>
      <c r="AD130" s="50"/>
      <c r="AE130" s="51"/>
      <c r="AF130" s="51"/>
      <c r="AG130" s="51"/>
      <c r="AH130" s="51"/>
      <c r="AI130" s="51"/>
      <c r="AJ130" s="51"/>
      <c r="AK130" s="51"/>
    </row>
    <row r="131" spans="2:37" s="52" customFormat="1" ht="23.25">
      <c r="B131" s="788" t="s">
        <v>212</v>
      </c>
      <c r="C131" s="304" t="s">
        <v>213</v>
      </c>
      <c r="D131" s="487" t="s">
        <v>169</v>
      </c>
      <c r="E131" s="562">
        <f>'[8]15'!D55</f>
        <v>0</v>
      </c>
      <c r="F131" s="808">
        <f>'[8]15'!E55</f>
        <v>0</v>
      </c>
      <c r="G131" s="562">
        <f>'[8]15'!F55</f>
        <v>0</v>
      </c>
      <c r="H131" s="847">
        <f t="shared" si="45"/>
        <v>0</v>
      </c>
      <c r="I131" s="506">
        <v>0</v>
      </c>
      <c r="J131" s="492">
        <f t="shared" si="24"/>
        <v>0</v>
      </c>
      <c r="K131" s="611">
        <f t="shared" si="53"/>
        <v>0</v>
      </c>
      <c r="L131" s="494">
        <f t="shared" si="52"/>
        <v>0</v>
      </c>
      <c r="M131" s="848">
        <f>'[8]расчет расходов'!G46</f>
        <v>0</v>
      </c>
      <c r="N131" s="796">
        <f>H131</f>
        <v>0</v>
      </c>
      <c r="O131" s="796">
        <f t="shared" si="42"/>
        <v>0</v>
      </c>
      <c r="P131" s="801">
        <f t="shared" si="36"/>
        <v>0</v>
      </c>
      <c r="Q131" s="500">
        <f t="shared" si="43"/>
        <v>0</v>
      </c>
      <c r="R131" s="500">
        <f t="shared" si="44"/>
        <v>0</v>
      </c>
      <c r="S131" s="548">
        <f>'[8]расчет расходов'!H46</f>
        <v>0</v>
      </c>
      <c r="T131" s="795">
        <f t="shared" si="54"/>
        <v>0</v>
      </c>
      <c r="U131" s="795">
        <f t="shared" si="46"/>
        <v>0</v>
      </c>
      <c r="V131" s="499">
        <f t="shared" si="47"/>
        <v>0</v>
      </c>
      <c r="W131" s="500">
        <f t="shared" si="48"/>
        <v>0</v>
      </c>
      <c r="X131" s="548">
        <f>'[8]расчет расходов'!I46</f>
        <v>0</v>
      </c>
      <c r="Y131" s="636">
        <f t="shared" si="55"/>
        <v>0</v>
      </c>
      <c r="Z131" s="555">
        <f t="shared" si="49"/>
        <v>0</v>
      </c>
      <c r="AA131" s="499">
        <f t="shared" si="50"/>
        <v>0</v>
      </c>
      <c r="AB131" s="499">
        <f t="shared" si="51"/>
        <v>0</v>
      </c>
      <c r="AC131" s="542"/>
      <c r="AD131" s="50"/>
      <c r="AE131" s="51"/>
      <c r="AF131" s="51"/>
      <c r="AG131" s="51"/>
      <c r="AH131" s="51"/>
      <c r="AI131" s="51"/>
      <c r="AJ131" s="51"/>
      <c r="AK131" s="51"/>
    </row>
    <row r="132" spans="2:37" s="52" customFormat="1" ht="23.25">
      <c r="B132" s="788" t="s">
        <v>214</v>
      </c>
      <c r="C132" s="304" t="s">
        <v>215</v>
      </c>
      <c r="D132" s="487" t="s">
        <v>169</v>
      </c>
      <c r="E132" s="789">
        <f>'[8]15'!D30+'[8]15'!D31+'[8]21.3'!D29</f>
        <v>2.06</v>
      </c>
      <c r="F132" s="808">
        <f>'[8]15'!E30+'[8]15'!E31+'[8]21.3'!E29</f>
        <v>2.06</v>
      </c>
      <c r="G132" s="562">
        <f>'[8]15'!F30+'[8]15'!F31+'[8]21.3'!F29</f>
        <v>12.3</v>
      </c>
      <c r="H132" s="847">
        <f>G132</f>
        <v>12.3</v>
      </c>
      <c r="I132" s="506">
        <v>14</v>
      </c>
      <c r="J132" s="492">
        <f t="shared" si="24"/>
        <v>113.8211382113821</v>
      </c>
      <c r="K132" s="611">
        <f t="shared" si="53"/>
        <v>15.120000000000001</v>
      </c>
      <c r="L132" s="494">
        <f t="shared" si="52"/>
        <v>16.178400000000003</v>
      </c>
      <c r="M132" s="848">
        <f>'[8]расчет расходов'!G47</f>
        <v>12.3</v>
      </c>
      <c r="N132" s="796">
        <f>H132</f>
        <v>12.3</v>
      </c>
      <c r="O132" s="796">
        <f t="shared" si="42"/>
        <v>12.299999999999999</v>
      </c>
      <c r="P132" s="801">
        <f t="shared" si="36"/>
        <v>100</v>
      </c>
      <c r="Q132" s="500">
        <f t="shared" si="43"/>
        <v>100</v>
      </c>
      <c r="R132" s="500">
        <f t="shared" si="44"/>
        <v>99.99999999999999</v>
      </c>
      <c r="S132" s="548">
        <f>'[8]расчет расходов'!H47</f>
        <v>12.3</v>
      </c>
      <c r="T132" s="795">
        <f t="shared" si="54"/>
        <v>12.299999999999999</v>
      </c>
      <c r="U132" s="795">
        <f t="shared" si="46"/>
        <v>12.3</v>
      </c>
      <c r="V132" s="499">
        <f t="shared" si="47"/>
        <v>100</v>
      </c>
      <c r="W132" s="500">
        <f t="shared" si="48"/>
        <v>100.00000000000003</v>
      </c>
      <c r="X132" s="548">
        <f>'[8]расчет расходов'!I47</f>
        <v>12.3</v>
      </c>
      <c r="Y132" s="636">
        <f t="shared" si="55"/>
        <v>12.3</v>
      </c>
      <c r="Z132" s="555">
        <f t="shared" si="49"/>
        <v>12.299999999999999</v>
      </c>
      <c r="AA132" s="499">
        <f t="shared" si="50"/>
        <v>100</v>
      </c>
      <c r="AB132" s="499">
        <f t="shared" si="51"/>
        <v>99.99999999999999</v>
      </c>
      <c r="AC132" s="542" t="s">
        <v>216</v>
      </c>
      <c r="AD132" s="50"/>
      <c r="AE132" s="51"/>
      <c r="AF132" s="51"/>
      <c r="AG132" s="51"/>
      <c r="AH132" s="51"/>
      <c r="AI132" s="51"/>
      <c r="AJ132" s="51"/>
      <c r="AK132" s="51"/>
    </row>
    <row r="133" spans="2:37" s="52" customFormat="1" ht="23.25">
      <c r="B133" s="788">
        <v>20</v>
      </c>
      <c r="C133" s="304" t="s">
        <v>217</v>
      </c>
      <c r="D133" s="487" t="s">
        <v>169</v>
      </c>
      <c r="E133" s="789">
        <f>'[8]15'!D22</f>
        <v>214.22</v>
      </c>
      <c r="F133" s="790">
        <f>'[8]15'!E22</f>
        <v>372.42</v>
      </c>
      <c r="G133" s="789">
        <f>'[8]15'!F22</f>
        <v>302.266813056</v>
      </c>
      <c r="H133" s="791">
        <f t="shared" si="45"/>
        <v>302.266813056</v>
      </c>
      <c r="I133" s="506">
        <v>507.48</v>
      </c>
      <c r="J133" s="492">
        <f t="shared" si="24"/>
        <v>167.89140523540732</v>
      </c>
      <c r="K133" s="611">
        <f t="shared" si="53"/>
        <v>548.0784000000001</v>
      </c>
      <c r="L133" s="494">
        <f t="shared" si="52"/>
        <v>586.4438880000001</v>
      </c>
      <c r="M133" s="848">
        <f>'[8]расчет расходов'!G48</f>
        <v>317.68242052185605</v>
      </c>
      <c r="N133" s="796">
        <f>H133</f>
        <v>302.266813056</v>
      </c>
      <c r="O133" s="796">
        <f t="shared" si="42"/>
        <v>334.17244911412024</v>
      </c>
      <c r="P133" s="801">
        <f t="shared" si="36"/>
        <v>105.10000000000002</v>
      </c>
      <c r="Q133" s="500">
        <f t="shared" si="43"/>
        <v>105.10000000000002</v>
      </c>
      <c r="R133" s="500">
        <f t="shared" si="44"/>
        <v>110.5554545454546</v>
      </c>
      <c r="S133" s="548">
        <f>S106*0.34</f>
        <v>333.061426499319</v>
      </c>
      <c r="T133" s="635">
        <f t="shared" si="54"/>
        <v>334.17244911412024</v>
      </c>
      <c r="U133" s="795">
        <f t="shared" si="46"/>
        <v>331.8729689750013</v>
      </c>
      <c r="V133" s="499">
        <f t="shared" si="47"/>
        <v>104.84099999999997</v>
      </c>
      <c r="W133" s="500">
        <f t="shared" si="48"/>
        <v>99.31188817473888</v>
      </c>
      <c r="X133" s="548">
        <f>X106*0.34</f>
        <v>364.193165238292</v>
      </c>
      <c r="Y133" s="636">
        <f t="shared" si="55"/>
        <v>331.8729689750013</v>
      </c>
      <c r="Z133" s="555">
        <f t="shared" si="49"/>
        <v>398.76598124114537</v>
      </c>
      <c r="AA133" s="499">
        <f t="shared" si="50"/>
        <v>109.34714628054853</v>
      </c>
      <c r="AB133" s="499">
        <f t="shared" si="51"/>
        <v>120.15620991150469</v>
      </c>
      <c r="AC133" s="542" t="s">
        <v>218</v>
      </c>
      <c r="AD133" s="50"/>
      <c r="AE133" s="51"/>
      <c r="AF133" s="51"/>
      <c r="AG133" s="51"/>
      <c r="AH133" s="51"/>
      <c r="AI133" s="51"/>
      <c r="AJ133" s="51"/>
      <c r="AK133" s="51"/>
    </row>
    <row r="134" spans="2:37" s="52" customFormat="1" ht="23.25">
      <c r="B134" s="788">
        <v>21</v>
      </c>
      <c r="C134" s="304" t="s">
        <v>219</v>
      </c>
      <c r="D134" s="487" t="s">
        <v>169</v>
      </c>
      <c r="E134" s="562">
        <f>'[8]15'!D61</f>
        <v>0</v>
      </c>
      <c r="F134" s="808">
        <f>'[8]15'!E61</f>
        <v>0</v>
      </c>
      <c r="G134" s="562">
        <f>'[8]15'!F61</f>
        <v>0</v>
      </c>
      <c r="H134" s="847">
        <f t="shared" si="45"/>
        <v>0</v>
      </c>
      <c r="I134" s="506">
        <v>0</v>
      </c>
      <c r="J134" s="492">
        <f t="shared" si="24"/>
        <v>0</v>
      </c>
      <c r="K134" s="611">
        <f t="shared" si="53"/>
        <v>0</v>
      </c>
      <c r="L134" s="494">
        <f t="shared" si="52"/>
        <v>0</v>
      </c>
      <c r="M134" s="848">
        <f>'[8]расчет расходов'!G49</f>
        <v>0</v>
      </c>
      <c r="N134" s="796">
        <f>H134</f>
        <v>0</v>
      </c>
      <c r="O134" s="796">
        <f t="shared" si="42"/>
        <v>0</v>
      </c>
      <c r="P134" s="801">
        <f t="shared" si="36"/>
        <v>0</v>
      </c>
      <c r="Q134" s="500">
        <f t="shared" si="43"/>
        <v>0</v>
      </c>
      <c r="R134" s="500">
        <f t="shared" si="44"/>
        <v>0</v>
      </c>
      <c r="S134" s="548">
        <f>'[8]расчет расходов'!H49</f>
        <v>0</v>
      </c>
      <c r="T134" s="804">
        <f t="shared" si="54"/>
        <v>0</v>
      </c>
      <c r="U134" s="795">
        <f t="shared" si="46"/>
        <v>0</v>
      </c>
      <c r="V134" s="499">
        <f t="shared" si="47"/>
        <v>0</v>
      </c>
      <c r="W134" s="500">
        <f t="shared" si="48"/>
        <v>0</v>
      </c>
      <c r="X134" s="548">
        <f>'[8]расчет расходов'!I49</f>
        <v>0</v>
      </c>
      <c r="Y134" s="636">
        <f t="shared" si="55"/>
        <v>0</v>
      </c>
      <c r="Z134" s="555">
        <f t="shared" si="49"/>
        <v>0</v>
      </c>
      <c r="AA134" s="499">
        <f t="shared" si="50"/>
        <v>0</v>
      </c>
      <c r="AB134" s="499">
        <f t="shared" si="51"/>
        <v>0</v>
      </c>
      <c r="AC134" s="542"/>
      <c r="AD134" s="50"/>
      <c r="AE134" s="51"/>
      <c r="AF134" s="51"/>
      <c r="AG134" s="51"/>
      <c r="AH134" s="51"/>
      <c r="AI134" s="51"/>
      <c r="AJ134" s="51"/>
      <c r="AK134" s="51"/>
    </row>
    <row r="135" spans="2:37" s="52" customFormat="1" ht="23.25">
      <c r="B135" s="788">
        <v>22</v>
      </c>
      <c r="C135" s="304" t="s">
        <v>220</v>
      </c>
      <c r="D135" s="487" t="s">
        <v>169</v>
      </c>
      <c r="E135" s="789">
        <f>'[8]15'!D15</f>
        <v>28.31</v>
      </c>
      <c r="F135" s="790">
        <f>'[8]15'!E15</f>
        <v>162.72</v>
      </c>
      <c r="G135" s="789">
        <f>'[8]15'!F15</f>
        <v>118.6</v>
      </c>
      <c r="H135" s="791">
        <f t="shared" si="45"/>
        <v>118.6</v>
      </c>
      <c r="I135" s="506">
        <v>133.6</v>
      </c>
      <c r="J135" s="492">
        <f t="shared" si="24"/>
        <v>112.64755480607083</v>
      </c>
      <c r="K135" s="611">
        <f t="shared" si="53"/>
        <v>144.288</v>
      </c>
      <c r="L135" s="494">
        <f t="shared" si="52"/>
        <v>154.38816000000003</v>
      </c>
      <c r="M135" s="848">
        <f>'[8]расчет расходов'!G57</f>
        <v>116.3</v>
      </c>
      <c r="N135" s="796">
        <f>M135</f>
        <v>116.3</v>
      </c>
      <c r="O135" s="796">
        <f t="shared" si="42"/>
        <v>116.29999999999998</v>
      </c>
      <c r="P135" s="801">
        <f t="shared" si="36"/>
        <v>98.06070826306915</v>
      </c>
      <c r="Q135" s="500">
        <f t="shared" si="43"/>
        <v>98.06070826306915</v>
      </c>
      <c r="R135" s="500">
        <f t="shared" si="44"/>
        <v>98.06070826306913</v>
      </c>
      <c r="S135" s="548">
        <f>'[8]расчет расходов'!H57</f>
        <v>110.97328244274809</v>
      </c>
      <c r="T135" s="635">
        <f t="shared" si="54"/>
        <v>116.29999999999998</v>
      </c>
      <c r="U135" s="795">
        <f t="shared" si="46"/>
        <v>105.27530881332407</v>
      </c>
      <c r="V135" s="499">
        <f t="shared" si="47"/>
        <v>95.41984732824427</v>
      </c>
      <c r="W135" s="500">
        <f t="shared" si="48"/>
        <v>90.52047189451771</v>
      </c>
      <c r="X135" s="548">
        <f>'[8]расчет расходов'!I57</f>
        <v>105.89053668201153</v>
      </c>
      <c r="Y135" s="636">
        <f t="shared" si="55"/>
        <v>105.27530881332407</v>
      </c>
      <c r="Z135" s="555">
        <f t="shared" si="49"/>
        <v>106.54864406881961</v>
      </c>
      <c r="AA135" s="499">
        <f t="shared" si="50"/>
        <v>95.41984732824427</v>
      </c>
      <c r="AB135" s="499">
        <f t="shared" si="51"/>
        <v>101.20952887229562</v>
      </c>
      <c r="AC135" s="542" t="s">
        <v>221</v>
      </c>
      <c r="AD135" s="50"/>
      <c r="AE135" s="51"/>
      <c r="AF135" s="51"/>
      <c r="AG135" s="51"/>
      <c r="AH135" s="51"/>
      <c r="AI135" s="51"/>
      <c r="AJ135" s="51"/>
      <c r="AK135" s="51"/>
    </row>
    <row r="136" spans="2:37" s="52" customFormat="1" ht="23.25">
      <c r="B136" s="788">
        <v>23</v>
      </c>
      <c r="C136" s="304" t="s">
        <v>222</v>
      </c>
      <c r="D136" s="487" t="s">
        <v>169</v>
      </c>
      <c r="E136" s="562">
        <v>0</v>
      </c>
      <c r="F136" s="808">
        <v>0</v>
      </c>
      <c r="G136" s="562">
        <v>0</v>
      </c>
      <c r="H136" s="847">
        <f t="shared" si="45"/>
        <v>0</v>
      </c>
      <c r="I136" s="506">
        <v>0</v>
      </c>
      <c r="J136" s="492">
        <f t="shared" si="24"/>
        <v>0</v>
      </c>
      <c r="K136" s="611">
        <f t="shared" si="53"/>
        <v>0</v>
      </c>
      <c r="L136" s="494">
        <f t="shared" si="52"/>
        <v>0</v>
      </c>
      <c r="M136" s="848">
        <v>0</v>
      </c>
      <c r="N136" s="796">
        <f>H136</f>
        <v>0</v>
      </c>
      <c r="O136" s="796">
        <f t="shared" si="42"/>
        <v>0</v>
      </c>
      <c r="P136" s="801">
        <f t="shared" si="36"/>
        <v>0</v>
      </c>
      <c r="Q136" s="500">
        <f t="shared" si="43"/>
        <v>0</v>
      </c>
      <c r="R136" s="500">
        <f t="shared" si="44"/>
        <v>0</v>
      </c>
      <c r="S136" s="548">
        <v>0</v>
      </c>
      <c r="T136" s="849">
        <f t="shared" si="54"/>
        <v>0</v>
      </c>
      <c r="U136" s="795">
        <f t="shared" si="46"/>
        <v>0</v>
      </c>
      <c r="V136" s="499">
        <f t="shared" si="47"/>
        <v>0</v>
      </c>
      <c r="W136" s="500">
        <f t="shared" si="48"/>
        <v>0</v>
      </c>
      <c r="X136" s="548">
        <v>0</v>
      </c>
      <c r="Y136" s="850">
        <f t="shared" si="55"/>
        <v>0</v>
      </c>
      <c r="Z136" s="555">
        <f t="shared" si="49"/>
        <v>0</v>
      </c>
      <c r="AA136" s="499">
        <f t="shared" si="50"/>
        <v>0</v>
      </c>
      <c r="AB136" s="499">
        <f t="shared" si="51"/>
        <v>0</v>
      </c>
      <c r="AC136" s="542"/>
      <c r="AD136" s="50"/>
      <c r="AE136" s="51"/>
      <c r="AF136" s="51"/>
      <c r="AG136" s="51"/>
      <c r="AH136" s="51"/>
      <c r="AI136" s="51"/>
      <c r="AJ136" s="51"/>
      <c r="AK136" s="51"/>
    </row>
    <row r="137" spans="2:37" s="52" customFormat="1" ht="23.25">
      <c r="B137" s="788">
        <v>24</v>
      </c>
      <c r="C137" s="304" t="s">
        <v>223</v>
      </c>
      <c r="D137" s="487" t="s">
        <v>169</v>
      </c>
      <c r="E137" s="562">
        <f>'[8]21.3'!D8</f>
        <v>0</v>
      </c>
      <c r="F137" s="808">
        <f>'[8]21.3'!E8</f>
        <v>0</v>
      </c>
      <c r="G137" s="562">
        <f>'[8]21.3'!F8</f>
        <v>0</v>
      </c>
      <c r="H137" s="847">
        <f t="shared" si="45"/>
        <v>0</v>
      </c>
      <c r="I137" s="506">
        <v>0</v>
      </c>
      <c r="J137" s="492">
        <f t="shared" si="24"/>
        <v>0</v>
      </c>
      <c r="K137" s="611">
        <f t="shared" si="53"/>
        <v>0</v>
      </c>
      <c r="L137" s="494">
        <f t="shared" si="52"/>
        <v>0</v>
      </c>
      <c r="M137" s="848">
        <f>'[8]расчет расходов'!G59</f>
        <v>0</v>
      </c>
      <c r="N137" s="796">
        <f>H137</f>
        <v>0</v>
      </c>
      <c r="O137" s="796">
        <f t="shared" si="42"/>
        <v>0</v>
      </c>
      <c r="P137" s="801">
        <f t="shared" si="36"/>
        <v>0</v>
      </c>
      <c r="Q137" s="500">
        <f t="shared" si="43"/>
        <v>0</v>
      </c>
      <c r="R137" s="500">
        <f t="shared" si="44"/>
        <v>0</v>
      </c>
      <c r="S137" s="548">
        <f>'[8]расчет расходов'!H59</f>
        <v>0</v>
      </c>
      <c r="T137" s="849">
        <f t="shared" si="54"/>
        <v>0</v>
      </c>
      <c r="U137" s="795">
        <f t="shared" si="46"/>
        <v>0</v>
      </c>
      <c r="V137" s="499">
        <f t="shared" si="47"/>
        <v>0</v>
      </c>
      <c r="W137" s="500">
        <f t="shared" si="48"/>
        <v>0</v>
      </c>
      <c r="X137" s="548">
        <f>'[8]расчет расходов'!I59</f>
        <v>0</v>
      </c>
      <c r="Y137" s="636">
        <f t="shared" si="55"/>
        <v>0</v>
      </c>
      <c r="Z137" s="555">
        <f t="shared" si="49"/>
        <v>0</v>
      </c>
      <c r="AA137" s="499">
        <f t="shared" si="50"/>
        <v>0</v>
      </c>
      <c r="AB137" s="499">
        <f t="shared" si="51"/>
        <v>0</v>
      </c>
      <c r="AC137" s="542"/>
      <c r="AD137" s="50"/>
      <c r="AE137" s="51"/>
      <c r="AF137" s="51"/>
      <c r="AG137" s="51"/>
      <c r="AH137" s="51"/>
      <c r="AI137" s="51"/>
      <c r="AJ137" s="51"/>
      <c r="AK137" s="51"/>
    </row>
    <row r="138" spans="2:37" s="52" customFormat="1" ht="23.25">
      <c r="B138" s="788">
        <v>25</v>
      </c>
      <c r="C138" s="304" t="s">
        <v>224</v>
      </c>
      <c r="D138" s="487" t="s">
        <v>169</v>
      </c>
      <c r="E138" s="789">
        <f>'[8]21.3'!D22</f>
        <v>3.8342857142857145</v>
      </c>
      <c r="F138" s="790">
        <f>'[8]21.3'!E22</f>
        <v>0</v>
      </c>
      <c r="G138" s="789">
        <f>'[8]21.3'!F22</f>
        <v>3.9841420118343196</v>
      </c>
      <c r="H138" s="791">
        <f t="shared" si="45"/>
        <v>3.9841420118343196</v>
      </c>
      <c r="I138" s="506">
        <f>0.155*I120</f>
        <v>3.1</v>
      </c>
      <c r="J138" s="492">
        <f t="shared" si="24"/>
        <v>77.80847145488029</v>
      </c>
      <c r="K138" s="611">
        <f t="shared" si="53"/>
        <v>3.3480000000000003</v>
      </c>
      <c r="L138" s="494">
        <f t="shared" si="52"/>
        <v>3.5823600000000004</v>
      </c>
      <c r="M138" s="848">
        <f>'[8]расчет расходов'!G50</f>
        <v>4.18733325443787</v>
      </c>
      <c r="N138" s="796">
        <f>H138</f>
        <v>3.9841420118343196</v>
      </c>
      <c r="O138" s="796">
        <f t="shared" si="42"/>
        <v>4.404686310919848</v>
      </c>
      <c r="P138" s="801">
        <f t="shared" si="36"/>
        <v>105.1</v>
      </c>
      <c r="Q138" s="500">
        <f t="shared" si="43"/>
        <v>105.1</v>
      </c>
      <c r="R138" s="500">
        <f t="shared" si="44"/>
        <v>110.5554545454545</v>
      </c>
      <c r="S138" s="548">
        <f>S121/0.845*0.155</f>
        <v>4.390042057285206</v>
      </c>
      <c r="T138" s="635">
        <f t="shared" si="54"/>
        <v>4.404686310919848</v>
      </c>
      <c r="U138" s="795">
        <f t="shared" si="46"/>
        <v>4.374377143548755</v>
      </c>
      <c r="V138" s="499">
        <f t="shared" si="47"/>
        <v>104.84099999999998</v>
      </c>
      <c r="W138" s="500">
        <f t="shared" si="48"/>
        <v>99.31188817473898</v>
      </c>
      <c r="X138" s="548">
        <f>X121/0.845*0.155</f>
        <v>4.572141001821397</v>
      </c>
      <c r="Y138" s="636">
        <f t="shared" si="55"/>
        <v>4.374377143548755</v>
      </c>
      <c r="Z138" s="555">
        <f t="shared" si="49"/>
        <v>4.783688401731221</v>
      </c>
      <c r="AA138" s="499">
        <f t="shared" si="50"/>
        <v>104.148</v>
      </c>
      <c r="AB138" s="499">
        <f t="shared" si="51"/>
        <v>109.35701803366705</v>
      </c>
      <c r="AC138" s="542" t="s">
        <v>225</v>
      </c>
      <c r="AD138" s="50"/>
      <c r="AE138" s="51"/>
      <c r="AF138" s="51"/>
      <c r="AG138" s="51"/>
      <c r="AH138" s="51"/>
      <c r="AI138" s="51"/>
      <c r="AJ138" s="51"/>
      <c r="AK138" s="51"/>
    </row>
    <row r="139" spans="2:37" s="52" customFormat="1" ht="24" thickBot="1">
      <c r="B139" s="812">
        <v>26</v>
      </c>
      <c r="C139" s="851" t="s">
        <v>226</v>
      </c>
      <c r="D139" s="567" t="s">
        <v>169</v>
      </c>
      <c r="E139" s="852">
        <f>E126+E127+E128+E129+E133+E134+E135+E136+E137+E138</f>
        <v>254.7242857142857</v>
      </c>
      <c r="F139" s="853">
        <f>F126+F127+F128+F129+F133+F134+F135+F136+F137+F138</f>
        <v>543.5</v>
      </c>
      <c r="G139" s="854">
        <f>G126+G127+G128+G129+G133+G134+G135+G136+G137+G138</f>
        <v>443.4509550678343</v>
      </c>
      <c r="H139" s="855">
        <f t="shared" si="45"/>
        <v>443.4509550678343</v>
      </c>
      <c r="I139" s="856">
        <f>I126+I127+I128+I129+I133+I134+I135+I136+I137+I138</f>
        <v>664.48</v>
      </c>
      <c r="J139" s="857">
        <f t="shared" si="24"/>
        <v>149.84295160630674</v>
      </c>
      <c r="K139" s="854">
        <f>K126+K127+K128+K129+K133+K134+K135+K136+K137+K138</f>
        <v>717.6384</v>
      </c>
      <c r="L139" s="858">
        <f>L126+L127+L128+L129+L133+L134+L135+L136+L137+L138</f>
        <v>767.8730880000002</v>
      </c>
      <c r="M139" s="859">
        <f>M126+M127+M128+M129+M133+M134+M135+M136+M137+M138</f>
        <v>456.76975377629395</v>
      </c>
      <c r="N139" s="860">
        <f>H139</f>
        <v>443.4509550678343</v>
      </c>
      <c r="O139" s="861">
        <f>O126+O127+O128+O129+O133+O134+O135+O136+O137+O138</f>
        <v>473.47713542504005</v>
      </c>
      <c r="P139" s="862">
        <f t="shared" si="36"/>
        <v>103.00344346003772</v>
      </c>
      <c r="Q139" s="580">
        <f t="shared" si="43"/>
        <v>103.00344346003772</v>
      </c>
      <c r="R139" s="500">
        <f t="shared" si="44"/>
        <v>106.77102620122054</v>
      </c>
      <c r="S139" s="854">
        <f>S126+S127+S128+S129+S133+S134+S135+S136+S137+S138</f>
        <v>467.0247509993523</v>
      </c>
      <c r="T139" s="863">
        <f>T126+T127+T128+T129+T133+T134+T135+T136+T137+T138</f>
        <v>473.47713542504005</v>
      </c>
      <c r="U139" s="863">
        <f>U126+U127+U128+U129+U133+U134+U135+U136+U137+U138</f>
        <v>460.12265493187414</v>
      </c>
      <c r="V139" s="580">
        <f t="shared" si="47"/>
        <v>102.24511302210277</v>
      </c>
      <c r="W139" s="580">
        <f>IF(O139=0,0,U139/O139*100)</f>
        <v>97.17948777374907</v>
      </c>
      <c r="X139" s="854">
        <f>X126+X127+X128+X129+X133+X134+X135+X136+X137+X138</f>
        <v>493.255842922125</v>
      </c>
      <c r="Y139" s="864">
        <f>Y126+Y127+Y128+Y129+Y133+Y134+Y135+Y136+Y137+Y138</f>
        <v>460.12265493187414</v>
      </c>
      <c r="Z139" s="864">
        <f>Z126+Z127+Z128+Z129+Z133+Z134+Z135+Z136+Z137+Z138</f>
        <v>528.6983137116962</v>
      </c>
      <c r="AA139" s="580">
        <f t="shared" si="50"/>
        <v>105.61663849006774</v>
      </c>
      <c r="AB139" s="580">
        <f t="shared" si="51"/>
        <v>114.90377794807243</v>
      </c>
      <c r="AC139" s="582"/>
      <c r="AD139" s="50"/>
      <c r="AE139" s="51"/>
      <c r="AF139" s="51"/>
      <c r="AG139" s="51"/>
      <c r="AH139" s="51"/>
      <c r="AI139" s="51"/>
      <c r="AJ139" s="51"/>
      <c r="AK139" s="51"/>
    </row>
    <row r="140" spans="2:37" s="52" customFormat="1" ht="24" thickBot="1">
      <c r="B140" s="865"/>
      <c r="C140" s="866"/>
      <c r="D140" s="867"/>
      <c r="E140" s="868"/>
      <c r="F140" s="869"/>
      <c r="G140" s="869"/>
      <c r="H140" s="869"/>
      <c r="I140" s="870"/>
      <c r="J140" s="871"/>
      <c r="K140" s="872"/>
      <c r="L140" s="873"/>
      <c r="M140" s="874"/>
      <c r="N140" s="874"/>
      <c r="O140" s="874"/>
      <c r="P140" s="874"/>
      <c r="Q140" s="875"/>
      <c r="R140" s="875"/>
      <c r="S140" s="872"/>
      <c r="T140" s="872"/>
      <c r="U140" s="872"/>
      <c r="V140" s="876"/>
      <c r="W140" s="876"/>
      <c r="X140" s="872"/>
      <c r="Y140" s="872"/>
      <c r="Z140" s="872"/>
      <c r="AA140" s="872"/>
      <c r="AB140" s="872"/>
      <c r="AC140" s="877"/>
      <c r="AD140" s="50"/>
      <c r="AE140" s="51"/>
      <c r="AF140" s="51"/>
      <c r="AG140" s="51"/>
      <c r="AH140" s="51"/>
      <c r="AI140" s="51"/>
      <c r="AJ140" s="51"/>
      <c r="AK140" s="51"/>
    </row>
    <row r="141" spans="2:37" s="52" customFormat="1" ht="44.25" customHeight="1" thickBot="1">
      <c r="B141" s="878">
        <v>27</v>
      </c>
      <c r="C141" s="305" t="s">
        <v>227</v>
      </c>
      <c r="D141" s="879" t="s">
        <v>169</v>
      </c>
      <c r="E141" s="880">
        <f>'[8]21.3'!D17</f>
        <v>15.29</v>
      </c>
      <c r="F141" s="881">
        <f>'[8]21.3'!E17</f>
        <v>0</v>
      </c>
      <c r="G141" s="880">
        <f>'[8]21.3'!F17</f>
        <v>18.07915473</v>
      </c>
      <c r="H141" s="882">
        <f>G141</f>
        <v>18.07915473</v>
      </c>
      <c r="I141" s="883">
        <v>0</v>
      </c>
      <c r="J141" s="648">
        <f t="shared" si="24"/>
        <v>0</v>
      </c>
      <c r="K141" s="884">
        <v>0</v>
      </c>
      <c r="L141" s="885">
        <v>0</v>
      </c>
      <c r="M141" s="886">
        <f>N141*R202/2+S202/2*O141</f>
        <v>-16.982430453879942</v>
      </c>
      <c r="N141" s="887">
        <v>18.1</v>
      </c>
      <c r="O141" s="888">
        <f>-9.31+O153</f>
        <v>-54.510000000000005</v>
      </c>
      <c r="P141" s="889">
        <f t="shared" si="36"/>
        <v>-93.93376353873344</v>
      </c>
      <c r="Q141" s="890">
        <f>IF(G141=0,0,M141/G141*100)</f>
        <v>-93.93376353873344</v>
      </c>
      <c r="R141" s="890">
        <f>IF(H141=0,0,O141/H141*100)</f>
        <v>-301.5074588058465</v>
      </c>
      <c r="S141" s="891">
        <f>T141*R202/2</f>
        <v>-28.172811127379216</v>
      </c>
      <c r="T141" s="892">
        <f>O141</f>
        <v>-54.510000000000005</v>
      </c>
      <c r="U141" s="893">
        <f>(S141-T141*($R$202/2))/($S$202/2)*0+104.3</f>
        <v>104.3</v>
      </c>
      <c r="V141" s="576">
        <f>IF(M141=0,0,S141/M141*100)</f>
        <v>165.8938701612208</v>
      </c>
      <c r="W141" s="576">
        <f>IF(N141=0,0,U141/N141*100)</f>
        <v>576.243093922652</v>
      </c>
      <c r="X141" s="891">
        <f>'[8]расчет расходов'!I51</f>
        <v>0</v>
      </c>
      <c r="Y141" s="894">
        <f>U141</f>
        <v>104.3</v>
      </c>
      <c r="Z141" s="895">
        <f>(X141-Y141*($R$202/2))/($S$202/2)</f>
        <v>-111.56939393939395</v>
      </c>
      <c r="AA141" s="885" t="s">
        <v>228</v>
      </c>
      <c r="AB141" s="896">
        <f>IF(U141=0,0,Z141/U141*100)</f>
        <v>-106.96969696969698</v>
      </c>
      <c r="AC141" s="897" t="s">
        <v>229</v>
      </c>
      <c r="AD141" s="50"/>
      <c r="AE141" s="51"/>
      <c r="AF141" s="51"/>
      <c r="AG141" s="51"/>
      <c r="AH141" s="51"/>
      <c r="AI141" s="51"/>
      <c r="AJ141" s="51"/>
      <c r="AK141" s="51"/>
    </row>
    <row r="142" spans="2:37" s="52" customFormat="1" ht="26.25" customHeight="1" thickBot="1">
      <c r="B142" s="826"/>
      <c r="C142" s="306"/>
      <c r="D142" s="898"/>
      <c r="E142" s="898"/>
      <c r="F142" s="899"/>
      <c r="G142" s="899"/>
      <c r="H142" s="899"/>
      <c r="I142" s="900"/>
      <c r="J142" s="901"/>
      <c r="K142" s="876"/>
      <c r="L142" s="902"/>
      <c r="M142" s="903"/>
      <c r="N142" s="903"/>
      <c r="O142" s="903"/>
      <c r="P142" s="903"/>
      <c r="Q142" s="904"/>
      <c r="R142" s="904"/>
      <c r="S142" s="876"/>
      <c r="T142" s="876"/>
      <c r="U142" s="876"/>
      <c r="V142" s="876"/>
      <c r="W142" s="876"/>
      <c r="X142" s="876"/>
      <c r="Y142" s="876"/>
      <c r="Z142" s="876"/>
      <c r="AA142" s="876"/>
      <c r="AB142" s="876"/>
      <c r="AC142" s="905"/>
      <c r="AD142" s="50"/>
      <c r="AE142" s="51"/>
      <c r="AF142" s="51"/>
      <c r="AG142" s="51"/>
      <c r="AH142" s="51"/>
      <c r="AI142" s="51"/>
      <c r="AJ142" s="51"/>
      <c r="AK142" s="51"/>
    </row>
    <row r="143" spans="2:37" s="52" customFormat="1" ht="44.25" customHeight="1" thickBot="1">
      <c r="B143" s="878">
        <v>28</v>
      </c>
      <c r="C143" s="307" t="s">
        <v>230</v>
      </c>
      <c r="D143" s="879" t="s">
        <v>169</v>
      </c>
      <c r="E143" s="906">
        <f>E72*E82</f>
        <v>118.16440999999999</v>
      </c>
      <c r="F143" s="907">
        <f>F72*F82</f>
        <v>145.09268399999996</v>
      </c>
      <c r="G143" s="906">
        <f>G72*G82</f>
        <v>211.19072299999996</v>
      </c>
      <c r="H143" s="908">
        <f>G143</f>
        <v>211.19072299999996</v>
      </c>
      <c r="I143" s="883">
        <f>I82*I72</f>
        <v>295.9791435</v>
      </c>
      <c r="J143" s="648">
        <f t="shared" si="24"/>
        <v>140.1477959332523</v>
      </c>
      <c r="K143" s="884">
        <f>K82*K72</f>
        <v>328.536567</v>
      </c>
      <c r="L143" s="885">
        <f>L82*L72</f>
        <v>359.747325</v>
      </c>
      <c r="M143" s="886">
        <f>M82*M72</f>
        <v>222.33280000000002</v>
      </c>
      <c r="N143" s="887">
        <f>N72*N82</f>
        <v>216.44264</v>
      </c>
      <c r="O143" s="887">
        <f>(M143-N143*$R$201)/$S$201</f>
        <v>228.39235503594875</v>
      </c>
      <c r="P143" s="909">
        <f t="shared" si="36"/>
        <v>105.27583638226386</v>
      </c>
      <c r="Q143" s="890">
        <f>IF(G143=0,0,M143/G143*100)</f>
        <v>105.27583638226386</v>
      </c>
      <c r="R143" s="890">
        <f>IF(H143=0,0,O143/H143*100)</f>
        <v>108.14506991197183</v>
      </c>
      <c r="S143" s="891">
        <f>S72*S82</f>
        <v>244.56608000000003</v>
      </c>
      <c r="T143" s="892">
        <f>O143</f>
        <v>228.39235503594875</v>
      </c>
      <c r="U143" s="893">
        <f>(S143-T143*$R$201)/$S$201</f>
        <v>261.2049449130018</v>
      </c>
      <c r="V143" s="499">
        <f>IF(M143=0,0,S143/M143*100)</f>
        <v>110.00000000000001</v>
      </c>
      <c r="W143" s="500">
        <f>IF(O143=0,0,U143/O143*100)</f>
        <v>114.36676366504841</v>
      </c>
      <c r="X143" s="891">
        <f>X72*X82</f>
        <v>269.02296</v>
      </c>
      <c r="Y143" s="910">
        <f>U143</f>
        <v>261.2049449130018</v>
      </c>
      <c r="Z143" s="895">
        <f>(X143-Y143*$R$201)/$S$201</f>
        <v>277.06581328268555</v>
      </c>
      <c r="AA143" s="499">
        <f>IF(S143=0,0,X143/S143*100)</f>
        <v>110.0001112173855</v>
      </c>
      <c r="AB143" s="499">
        <f>IF(U143=0,0,Z143/U143*100)</f>
        <v>106.0721929957974</v>
      </c>
      <c r="AC143" s="911"/>
      <c r="AD143" s="50"/>
      <c r="AE143" s="51"/>
      <c r="AF143" s="51"/>
      <c r="AG143" s="51"/>
      <c r="AH143" s="51"/>
      <c r="AI143" s="51"/>
      <c r="AJ143" s="51"/>
      <c r="AK143" s="51"/>
    </row>
    <row r="144" spans="2:37" s="52" customFormat="1" ht="24" thickBot="1">
      <c r="B144" s="912"/>
      <c r="C144" s="912"/>
      <c r="D144" s="912"/>
      <c r="E144" s="912"/>
      <c r="F144" s="912"/>
      <c r="G144" s="912"/>
      <c r="H144" s="912"/>
      <c r="I144" s="912"/>
      <c r="J144" s="912"/>
      <c r="K144" s="912"/>
      <c r="L144" s="912"/>
      <c r="M144" s="912"/>
      <c r="N144" s="912"/>
      <c r="O144" s="912"/>
      <c r="P144" s="912"/>
      <c r="Q144" s="912"/>
      <c r="R144" s="912"/>
      <c r="S144" s="912"/>
      <c r="T144" s="912"/>
      <c r="U144" s="912"/>
      <c r="V144" s="912"/>
      <c r="W144" s="912"/>
      <c r="X144" s="912"/>
      <c r="Y144" s="912"/>
      <c r="Z144" s="912"/>
      <c r="AA144" s="912"/>
      <c r="AB144" s="912"/>
      <c r="AC144" s="912"/>
      <c r="AD144" s="50"/>
      <c r="AE144" s="51"/>
      <c r="AF144" s="51"/>
      <c r="AG144" s="51"/>
      <c r="AH144" s="51"/>
      <c r="AI144" s="51"/>
      <c r="AJ144" s="51"/>
      <c r="AK144" s="51"/>
    </row>
    <row r="145" spans="2:30" s="51" customFormat="1" ht="23.25">
      <c r="B145" s="828">
        <v>29</v>
      </c>
      <c r="C145" s="913" t="s">
        <v>231</v>
      </c>
      <c r="D145" s="737" t="s">
        <v>169</v>
      </c>
      <c r="E145" s="914">
        <f>E123+E139+E141+E143</f>
        <v>2499.8198008883214</v>
      </c>
      <c r="F145" s="915">
        <f>F123+F139+F141+F143</f>
        <v>3499.2524840000005</v>
      </c>
      <c r="G145" s="914">
        <f>G123+G139+G141+G143</f>
        <v>2669.7208711978346</v>
      </c>
      <c r="H145" s="916">
        <f>G145</f>
        <v>2669.7208711978346</v>
      </c>
      <c r="I145" s="917">
        <f>I123+I139+I141+I143</f>
        <v>4152.1591435</v>
      </c>
      <c r="J145" s="918">
        <f t="shared" si="24"/>
        <v>155.52783769626947</v>
      </c>
      <c r="K145" s="914">
        <f>K123+K139+K141+K143</f>
        <v>4493.210967</v>
      </c>
      <c r="L145" s="919">
        <f>L123+L139+L141+L143</f>
        <v>4815.948933000001</v>
      </c>
      <c r="M145" s="920">
        <f>M123+M139+M141+M143</f>
        <v>2760.9671636808134</v>
      </c>
      <c r="N145" s="920">
        <f>N123+N139+N141+N143</f>
        <v>2674.9936334678346</v>
      </c>
      <c r="O145" s="920">
        <f>O123+O139+O141+O143</f>
        <v>2855.1519601870104</v>
      </c>
      <c r="P145" s="921">
        <f t="shared" si="36"/>
        <v>103.41782144595659</v>
      </c>
      <c r="Q145" s="841">
        <f aca="true" t="shared" si="56" ref="Q145:Q150">IF(G145=0,0,M145/G145*100)</f>
        <v>103.41782144595659</v>
      </c>
      <c r="R145" s="922">
        <f aca="true" t="shared" si="57" ref="R145:R150">IF(H145=0,0,O145/H145*100)</f>
        <v>106.94571072915116</v>
      </c>
      <c r="S145" s="914">
        <f>S123+S139+S141+S143</f>
        <v>2883.870245454123</v>
      </c>
      <c r="T145" s="923">
        <f>T123+T139+T141+T143</f>
        <v>2855.1519601870104</v>
      </c>
      <c r="U145" s="923">
        <f>U123+U139+U141+U143</f>
        <v>3018.2279885094895</v>
      </c>
      <c r="V145" s="499">
        <f aca="true" t="shared" si="58" ref="V145:V150">IF(M145=0,0,S145/M145*100)</f>
        <v>104.45145032472824</v>
      </c>
      <c r="W145" s="500">
        <f aca="true" t="shared" si="59" ref="W145:W150">IF(O145=0,0,U145/O145*100)</f>
        <v>105.71164094228448</v>
      </c>
      <c r="X145" s="914">
        <f>X123+X139+X141+X143</f>
        <v>3097.3621702646396</v>
      </c>
      <c r="Y145" s="924">
        <f>Y123+Y139+Y141+Y143</f>
        <v>3018.2279885094895</v>
      </c>
      <c r="Z145" s="924">
        <f>Z123+Z139+Z141+Z143</f>
        <v>3184.779409667552</v>
      </c>
      <c r="AA145" s="499">
        <f aca="true" t="shared" si="60" ref="AA145:AA150">IF(S145=0,0,X145/S145*100)</f>
        <v>107.4029656898415</v>
      </c>
      <c r="AB145" s="499">
        <f aca="true" t="shared" si="61" ref="AB145:AB150">IF(U145=0,0,Z145/U145*100)</f>
        <v>105.51818556424931</v>
      </c>
      <c r="AC145" s="846"/>
      <c r="AD145" s="50"/>
    </row>
    <row r="146" spans="2:30" s="51" customFormat="1" ht="23.25">
      <c r="B146" s="925"/>
      <c r="C146" s="308" t="s">
        <v>232</v>
      </c>
      <c r="D146" s="926"/>
      <c r="E146" s="926"/>
      <c r="F146" s="927"/>
      <c r="G146" s="928"/>
      <c r="H146" s="929"/>
      <c r="I146" s="930"/>
      <c r="J146" s="800"/>
      <c r="K146" s="931"/>
      <c r="L146" s="932"/>
      <c r="M146" s="933"/>
      <c r="N146" s="933"/>
      <c r="O146" s="933"/>
      <c r="P146" s="934">
        <f t="shared" si="36"/>
        <v>0</v>
      </c>
      <c r="Q146" s="500">
        <f t="shared" si="56"/>
        <v>0</v>
      </c>
      <c r="R146" s="500">
        <f t="shared" si="57"/>
        <v>0</v>
      </c>
      <c r="S146" s="928"/>
      <c r="T146" s="935"/>
      <c r="U146" s="935"/>
      <c r="V146" s="499">
        <f t="shared" si="58"/>
        <v>0</v>
      </c>
      <c r="W146" s="500">
        <f t="shared" si="59"/>
        <v>0</v>
      </c>
      <c r="X146" s="928"/>
      <c r="Y146" s="936"/>
      <c r="Z146" s="936"/>
      <c r="AA146" s="499">
        <f t="shared" si="60"/>
        <v>0</v>
      </c>
      <c r="AB146" s="499">
        <f t="shared" si="61"/>
        <v>0</v>
      </c>
      <c r="AC146" s="937"/>
      <c r="AD146" s="50"/>
    </row>
    <row r="147" spans="2:30" s="51" customFormat="1" ht="23.25">
      <c r="B147" s="925" t="s">
        <v>233</v>
      </c>
      <c r="C147" s="309" t="s">
        <v>234</v>
      </c>
      <c r="D147" s="737" t="s">
        <v>169</v>
      </c>
      <c r="E147" s="938">
        <f>E104+E105+E106+E107+E126+E127+E128+E130+E132+E133+E134+E135</f>
        <v>2342.401105174036</v>
      </c>
      <c r="F147" s="806">
        <f>F104+F105+F106+F107+F126+F127+F128+F130+F132+F133+F134+F135</f>
        <v>3334.0298000000003</v>
      </c>
      <c r="G147" s="938">
        <f>G104+G105+G106+G107+G126+G127+G128+G130+G132+G133+G134+G135</f>
        <v>2414.7468514559996</v>
      </c>
      <c r="H147" s="939">
        <f>G147</f>
        <v>2414.7468514559996</v>
      </c>
      <c r="I147" s="940">
        <f>I104+I105+I106+I107+I126+I127+I128+I130+I132+I133+I134+I135</f>
        <v>3833.08</v>
      </c>
      <c r="J147" s="800">
        <f t="shared" si="24"/>
        <v>158.7363080187391</v>
      </c>
      <c r="K147" s="938">
        <f>K104+K105+K106+K107+K126+K127+K128+K130+K132+K133+K134+K135</f>
        <v>4139.7264</v>
      </c>
      <c r="L147" s="941">
        <f>L104+L105+L106+L107+L126+L127+L128+L130+L132+L133+L134+L135</f>
        <v>4429.507248000001</v>
      </c>
      <c r="M147" s="942">
        <f>M104+M105+M106+M107+M126+M127+M128+M130+M132+M133+M134+M135</f>
        <v>2528.6017408802563</v>
      </c>
      <c r="N147" s="942">
        <f>N104+N105+N106+N107+N126+N127+N128+N130+N132+N133+N134+N135</f>
        <v>2412.446851456</v>
      </c>
      <c r="O147" s="942">
        <f>O104+O105+O106+O107+O126+O127+O128+O130+O132+O133+O134+O135+O141</f>
        <v>2598.3422741128697</v>
      </c>
      <c r="P147" s="934">
        <f t="shared" si="36"/>
        <v>104.71498241546962</v>
      </c>
      <c r="Q147" s="500">
        <f t="shared" si="56"/>
        <v>104.71498241546962</v>
      </c>
      <c r="R147" s="500">
        <f t="shared" si="57"/>
        <v>107.60309191608096</v>
      </c>
      <c r="S147" s="938">
        <f>S104+S105+S106+S107+S126+S127+S128+S130+S132+S133+S134+S135</f>
        <v>2639.1541245990175</v>
      </c>
      <c r="T147" s="802">
        <f>T104+T105+T106+T107+T126+T127+T128+T130+T132+T133+T134+T135</f>
        <v>2652.85227411287</v>
      </c>
      <c r="U147" s="802">
        <f>U104+U105+U106+U107+U126+U127+U128+U130+U132+U133+U134+U135</f>
        <v>2624.5012555735925</v>
      </c>
      <c r="V147" s="499">
        <f t="shared" si="58"/>
        <v>104.37207575757958</v>
      </c>
      <c r="W147" s="500">
        <f t="shared" si="59"/>
        <v>101.00675656634397</v>
      </c>
      <c r="X147" s="938">
        <f>X104+X105+X106+X107+X126+X127+X128+X130+X132+X133+X134+X135</f>
        <v>2798.841526381921</v>
      </c>
      <c r="Y147" s="799">
        <f>Y104+Y105+Y106+Y107+Y126+Y127+Y128+Y130+Y132+Y133+Y134+Y135</f>
        <v>2624.5012555735925</v>
      </c>
      <c r="Z147" s="799">
        <f>Z104+Z105+Z106+Z107+Z126+Z127+Z128+Z130+Z132+Z133+Z134+Z135</f>
        <v>2988.4204845066397</v>
      </c>
      <c r="AA147" s="499">
        <f t="shared" si="60"/>
        <v>106.0507039090476</v>
      </c>
      <c r="AB147" s="499">
        <f t="shared" si="61"/>
        <v>113.8662242268012</v>
      </c>
      <c r="AC147" s="937"/>
      <c r="AD147" s="50"/>
    </row>
    <row r="148" spans="2:30" s="51" customFormat="1" ht="23.25">
      <c r="B148" s="925" t="s">
        <v>235</v>
      </c>
      <c r="C148" s="309" t="s">
        <v>236</v>
      </c>
      <c r="D148" s="737" t="s">
        <v>169</v>
      </c>
      <c r="E148" s="938">
        <f>E120+E131+E137+E138</f>
        <v>23.964285714285715</v>
      </c>
      <c r="F148" s="806">
        <f>F120+F131+F137+F138</f>
        <v>20.13</v>
      </c>
      <c r="G148" s="938">
        <f>G120+G131+G137+G138</f>
        <v>25.704142011834318</v>
      </c>
      <c r="H148" s="939">
        <f>G148</f>
        <v>25.704142011834318</v>
      </c>
      <c r="I148" s="940">
        <f>I120+I131+I137+I138</f>
        <v>23.1</v>
      </c>
      <c r="J148" s="800">
        <f t="shared" si="24"/>
        <v>89.86878453038675</v>
      </c>
      <c r="K148" s="938">
        <f>K120+K131+K137+K138</f>
        <v>24.948</v>
      </c>
      <c r="L148" s="941">
        <f>L120+L131+L137+L138</f>
        <v>26.694360000000003</v>
      </c>
      <c r="M148" s="942">
        <f>M120+M131+M137+M138</f>
        <v>27.015053254437866</v>
      </c>
      <c r="N148" s="942">
        <f>N120+N131+N137+N138</f>
        <v>25.704142011834318</v>
      </c>
      <c r="O148" s="942">
        <f>O120+O131+O137+O138</f>
        <v>28.417331038192565</v>
      </c>
      <c r="P148" s="934">
        <f t="shared" si="36"/>
        <v>105.1</v>
      </c>
      <c r="Q148" s="500">
        <f t="shared" si="56"/>
        <v>105.1</v>
      </c>
      <c r="R148" s="500">
        <f t="shared" si="57"/>
        <v>110.5554545454545</v>
      </c>
      <c r="S148" s="938">
        <f>S120+S131+S137+S138</f>
        <v>28.3228519824852</v>
      </c>
      <c r="T148" s="802">
        <f>T120+T131+T137+T138</f>
        <v>28.417331038192565</v>
      </c>
      <c r="U148" s="802">
        <f>U120+U131+U137+U138</f>
        <v>28.221788022895197</v>
      </c>
      <c r="V148" s="499">
        <f t="shared" si="58"/>
        <v>104.84099999999998</v>
      </c>
      <c r="W148" s="500">
        <f t="shared" si="59"/>
        <v>99.31188817473901</v>
      </c>
      <c r="X148" s="938">
        <f>X120+X131+X137+X138</f>
        <v>29.497683882718686</v>
      </c>
      <c r="Y148" s="799">
        <f>Y120+Y131+Y137+Y138</f>
        <v>28.221788022895197</v>
      </c>
      <c r="Z148" s="799">
        <f>Z120+Z131+Z137+Z138</f>
        <v>30.86250581762078</v>
      </c>
      <c r="AA148" s="499">
        <f t="shared" si="60"/>
        <v>104.148</v>
      </c>
      <c r="AB148" s="499">
        <f t="shared" si="61"/>
        <v>109.35701803366702</v>
      </c>
      <c r="AC148" s="937"/>
      <c r="AD148" s="50"/>
    </row>
    <row r="149" spans="2:30" s="51" customFormat="1" ht="23.25">
      <c r="B149" s="925" t="s">
        <v>237</v>
      </c>
      <c r="C149" s="309" t="s">
        <v>238</v>
      </c>
      <c r="D149" s="926" t="s">
        <v>239</v>
      </c>
      <c r="E149" s="943">
        <f>E147/E89</f>
        <v>12.821893642234608</v>
      </c>
      <c r="F149" s="944">
        <f>F147/F89</f>
        <v>18.24989554573515</v>
      </c>
      <c r="G149" s="943">
        <f>G147/G89</f>
        <v>13.217901594180358</v>
      </c>
      <c r="H149" s="939">
        <f>G149</f>
        <v>13.217901594180358</v>
      </c>
      <c r="I149" s="945">
        <f>I147/I89</f>
        <v>20.981608988151958</v>
      </c>
      <c r="J149" s="800">
        <f t="shared" si="24"/>
        <v>158.7363080187391</v>
      </c>
      <c r="K149" s="943">
        <f>K147/K89</f>
        <v>22.660137707204115</v>
      </c>
      <c r="L149" s="946">
        <f>L147/L89</f>
        <v>24.246347346708408</v>
      </c>
      <c r="M149" s="947">
        <f>M147/M89</f>
        <v>13.841123330040041</v>
      </c>
      <c r="N149" s="947">
        <f>N147/N89</f>
        <v>13.205311796766074</v>
      </c>
      <c r="O149" s="947">
        <f>O147/O89</f>
        <v>14.222870801763019</v>
      </c>
      <c r="P149" s="948">
        <f t="shared" si="36"/>
        <v>104.71498241546963</v>
      </c>
      <c r="Q149" s="500">
        <f t="shared" si="56"/>
        <v>104.71498241546963</v>
      </c>
      <c r="R149" s="500">
        <f t="shared" si="57"/>
        <v>107.60309191608096</v>
      </c>
      <c r="S149" s="943">
        <f>S147/S89</f>
        <v>14.446267727729413</v>
      </c>
      <c r="T149" s="949">
        <f>T147/T89</f>
        <v>14.521249000481587</v>
      </c>
      <c r="U149" s="949">
        <f>U147/U89</f>
        <v>14.366060487482388</v>
      </c>
      <c r="V149" s="499">
        <f t="shared" si="58"/>
        <v>104.37207575757958</v>
      </c>
      <c r="W149" s="500">
        <f t="shared" si="59"/>
        <v>101.00675656634397</v>
      </c>
      <c r="X149" s="943">
        <f>X147/X89</f>
        <v>15.32036861384262</v>
      </c>
      <c r="Y149" s="950">
        <f>Y147/Y89</f>
        <v>14.366060487482388</v>
      </c>
      <c r="Z149" s="950">
        <f>Z147/Z89</f>
        <v>16.358090647234587</v>
      </c>
      <c r="AA149" s="499">
        <f t="shared" si="60"/>
        <v>106.0507039090476</v>
      </c>
      <c r="AB149" s="499">
        <f t="shared" si="61"/>
        <v>113.86622422680122</v>
      </c>
      <c r="AC149" s="937"/>
      <c r="AD149" s="50"/>
    </row>
    <row r="150" spans="2:37" s="52" customFormat="1" ht="24" thickBot="1">
      <c r="B150" s="812">
        <v>30</v>
      </c>
      <c r="C150" s="951" t="s">
        <v>240</v>
      </c>
      <c r="D150" s="952" t="s">
        <v>143</v>
      </c>
      <c r="E150" s="580">
        <f>E145/E74</f>
        <v>90.25923602283078</v>
      </c>
      <c r="F150" s="953">
        <f>F145/F74</f>
        <v>120.83054157458565</v>
      </c>
      <c r="G150" s="580">
        <f>G145/G74</f>
        <v>85.76314276712502</v>
      </c>
      <c r="H150" s="954">
        <f>G150</f>
        <v>85.76314276712502</v>
      </c>
      <c r="I150" s="955">
        <f>I145/I74</f>
        <v>128.4943234578255</v>
      </c>
      <c r="J150" s="956">
        <f t="shared" si="24"/>
        <v>149.82464414431453</v>
      </c>
      <c r="K150" s="580">
        <f>K145/K74</f>
        <v>139.04864515170692</v>
      </c>
      <c r="L150" s="957">
        <f>L145/L74</f>
        <v>149.03621912517661</v>
      </c>
      <c r="M150" s="958">
        <f>M145/M74</f>
        <v>85.44182594791154</v>
      </c>
      <c r="N150" s="959">
        <f>N145/N74</f>
        <v>82.78125993277943</v>
      </c>
      <c r="O150" s="959">
        <f>O145/O74</f>
        <v>88.35650059376773</v>
      </c>
      <c r="P150" s="960">
        <f t="shared" si="36"/>
        <v>99.62534393115006</v>
      </c>
      <c r="Q150" s="580">
        <f t="shared" si="56"/>
        <v>99.62534393115006</v>
      </c>
      <c r="R150" s="580">
        <f t="shared" si="57"/>
        <v>103.0238605337546</v>
      </c>
      <c r="S150" s="580">
        <f>S145/S74</f>
        <v>89.24522638652358</v>
      </c>
      <c r="T150" s="961">
        <f>T145/T74</f>
        <v>88.35650059376773</v>
      </c>
      <c r="U150" s="961">
        <f>U145/U74</f>
        <v>93.4031066568512</v>
      </c>
      <c r="V150" s="580">
        <f t="shared" si="58"/>
        <v>104.45145032472824</v>
      </c>
      <c r="W150" s="580">
        <f t="shared" si="59"/>
        <v>105.71164094228448</v>
      </c>
      <c r="X150" s="580">
        <f>X145/X74</f>
        <v>95.8520198757393</v>
      </c>
      <c r="Y150" s="962">
        <f>Y145/Y74</f>
        <v>93.4031066568512</v>
      </c>
      <c r="Z150" s="962">
        <f>Z145/Z74</f>
        <v>98.55726340494994</v>
      </c>
      <c r="AA150" s="580">
        <f t="shared" si="60"/>
        <v>107.40296568984151</v>
      </c>
      <c r="AB150" s="655">
        <f t="shared" si="61"/>
        <v>105.51818556424931</v>
      </c>
      <c r="AC150" s="582"/>
      <c r="AD150" s="50"/>
      <c r="AE150" s="51"/>
      <c r="AF150" s="51"/>
      <c r="AG150" s="51"/>
      <c r="AH150" s="51"/>
      <c r="AI150" s="51"/>
      <c r="AJ150" s="51"/>
      <c r="AK150" s="51"/>
    </row>
    <row r="151" spans="2:30" s="52" customFormat="1" ht="23.25">
      <c r="B151" s="865"/>
      <c r="C151" s="963"/>
      <c r="D151" s="964"/>
      <c r="E151" s="964"/>
      <c r="F151" s="965"/>
      <c r="G151" s="965"/>
      <c r="H151" s="965"/>
      <c r="I151" s="965"/>
      <c r="J151" s="966"/>
      <c r="K151" s="966"/>
      <c r="L151" s="966"/>
      <c r="M151" s="965"/>
      <c r="N151" s="965"/>
      <c r="O151" s="965"/>
      <c r="P151" s="965"/>
      <c r="Q151" s="966"/>
      <c r="R151" s="966"/>
      <c r="S151" s="966"/>
      <c r="T151" s="966"/>
      <c r="U151" s="966"/>
      <c r="V151" s="966"/>
      <c r="W151" s="966"/>
      <c r="X151" s="966"/>
      <c r="Y151" s="966"/>
      <c r="Z151" s="966"/>
      <c r="AA151" s="966"/>
      <c r="AB151" s="966"/>
      <c r="AC151" s="967"/>
      <c r="AD151" s="6"/>
    </row>
    <row r="152" spans="2:30" ht="20.25" customHeight="1" hidden="1">
      <c r="B152" s="968"/>
      <c r="C152" s="963" t="s">
        <v>241</v>
      </c>
      <c r="D152" s="964"/>
      <c r="E152" s="964"/>
      <c r="F152" s="965"/>
      <c r="G152" s="965"/>
      <c r="H152" s="965"/>
      <c r="I152" s="965"/>
      <c r="J152" s="966"/>
      <c r="K152" s="966"/>
      <c r="L152" s="966"/>
      <c r="M152" s="965"/>
      <c r="N152" s="965"/>
      <c r="O152" s="965"/>
      <c r="P152" s="968"/>
      <c r="Q152" s="968"/>
      <c r="R152" s="968"/>
      <c r="S152" s="968"/>
      <c r="T152" s="968"/>
      <c r="U152" s="968"/>
      <c r="V152" s="968"/>
      <c r="W152" s="968"/>
      <c r="X152" s="968"/>
      <c r="Y152" s="968"/>
      <c r="Z152" s="968"/>
      <c r="AA152" s="968"/>
      <c r="AB152" s="968"/>
      <c r="AC152" s="968"/>
      <c r="AD152" s="6"/>
    </row>
    <row r="153" spans="2:30" ht="20.25" customHeight="1" hidden="1">
      <c r="B153" s="969"/>
      <c r="C153" s="970" t="s">
        <v>242</v>
      </c>
      <c r="D153" s="971"/>
      <c r="E153" s="971"/>
      <c r="F153" s="971"/>
      <c r="G153" s="971"/>
      <c r="H153" s="971"/>
      <c r="I153" s="971"/>
      <c r="J153" s="971"/>
      <c r="K153" s="971"/>
      <c r="L153" s="971"/>
      <c r="M153" s="972"/>
      <c r="N153" s="973" t="s">
        <v>169</v>
      </c>
      <c r="O153" s="974">
        <v>-45.2</v>
      </c>
      <c r="P153" s="968"/>
      <c r="Q153" s="968" t="s">
        <v>243</v>
      </c>
      <c r="R153" s="968"/>
      <c r="S153" s="968"/>
      <c r="T153" s="968"/>
      <c r="U153" s="968"/>
      <c r="V153" s="968"/>
      <c r="W153" s="968"/>
      <c r="X153" s="968"/>
      <c r="Y153" s="968"/>
      <c r="Z153" s="968"/>
      <c r="AA153" s="968"/>
      <c r="AB153" s="968"/>
      <c r="AC153" s="968"/>
      <c r="AD153" s="6"/>
    </row>
    <row r="154" spans="2:30" ht="23.25" hidden="1">
      <c r="B154" s="968"/>
      <c r="C154" s="970" t="s">
        <v>244</v>
      </c>
      <c r="D154" s="971"/>
      <c r="E154" s="971"/>
      <c r="F154" s="971"/>
      <c r="G154" s="971"/>
      <c r="H154" s="971"/>
      <c r="I154" s="971"/>
      <c r="J154" s="971"/>
      <c r="K154" s="971"/>
      <c r="L154" s="971"/>
      <c r="M154" s="972"/>
      <c r="N154" s="973" t="s">
        <v>169</v>
      </c>
      <c r="O154" s="975">
        <f>O145+O153</f>
        <v>2809.9519601870106</v>
      </c>
      <c r="P154" s="976"/>
      <c r="Q154" s="977"/>
      <c r="R154" s="968"/>
      <c r="S154" s="968"/>
      <c r="T154" s="968"/>
      <c r="U154" s="968"/>
      <c r="V154" s="968"/>
      <c r="W154" s="968"/>
      <c r="X154" s="968"/>
      <c r="Y154" s="968"/>
      <c r="Z154" s="968"/>
      <c r="AA154" s="968"/>
      <c r="AB154" s="968"/>
      <c r="AC154" s="968"/>
      <c r="AD154" s="6"/>
    </row>
    <row r="155" spans="2:30" ht="23.25">
      <c r="B155" s="968"/>
      <c r="C155" s="968"/>
      <c r="D155" s="976"/>
      <c r="E155" s="976"/>
      <c r="F155" s="976"/>
      <c r="G155" s="976"/>
      <c r="H155" s="976"/>
      <c r="I155" s="976"/>
      <c r="J155" s="976"/>
      <c r="K155" s="976"/>
      <c r="L155" s="976"/>
      <c r="M155" s="976"/>
      <c r="N155" s="976"/>
      <c r="O155" s="976"/>
      <c r="P155" s="976"/>
      <c r="Q155" s="977"/>
      <c r="R155" s="968"/>
      <c r="S155" s="968"/>
      <c r="T155" s="968"/>
      <c r="U155" s="968"/>
      <c r="V155" s="968"/>
      <c r="W155" s="968"/>
      <c r="X155" s="968"/>
      <c r="Y155" s="968"/>
      <c r="Z155" s="968"/>
      <c r="AA155" s="968"/>
      <c r="AB155" s="968"/>
      <c r="AC155" s="968"/>
      <c r="AD155" s="6"/>
    </row>
    <row r="156" spans="2:30" ht="23.25">
      <c r="B156" s="968"/>
      <c r="C156" s="968"/>
      <c r="D156" s="976"/>
      <c r="E156" s="976"/>
      <c r="F156" s="976"/>
      <c r="G156" s="976"/>
      <c r="H156" s="976"/>
      <c r="I156" s="976"/>
      <c r="J156" s="976"/>
      <c r="K156" s="976"/>
      <c r="L156" s="976"/>
      <c r="M156" s="976"/>
      <c r="N156" s="976"/>
      <c r="O156" s="976"/>
      <c r="P156" s="976"/>
      <c r="Q156" s="977"/>
      <c r="R156" s="968"/>
      <c r="S156" s="968"/>
      <c r="T156" s="968"/>
      <c r="U156" s="968"/>
      <c r="V156" s="968"/>
      <c r="W156" s="968"/>
      <c r="X156" s="968"/>
      <c r="Y156" s="968"/>
      <c r="Z156" s="968"/>
      <c r="AA156" s="968"/>
      <c r="AB156" s="968"/>
      <c r="AC156" s="968"/>
      <c r="AD156" s="6"/>
    </row>
    <row r="157" spans="2:30" ht="23.25">
      <c r="B157" s="313" t="s">
        <v>245</v>
      </c>
      <c r="C157" s="310" t="s">
        <v>246</v>
      </c>
      <c r="D157" s="311"/>
      <c r="E157" s="311"/>
      <c r="F157" s="311"/>
      <c r="G157" s="311"/>
      <c r="H157" s="311"/>
      <c r="I157" s="311"/>
      <c r="J157" s="311"/>
      <c r="K157" s="311"/>
      <c r="L157" s="311"/>
      <c r="M157" s="311"/>
      <c r="N157" s="311"/>
      <c r="O157" s="311"/>
      <c r="P157" s="311"/>
      <c r="Q157" s="312"/>
      <c r="R157" s="52"/>
      <c r="S157" s="52"/>
      <c r="T157" s="52"/>
      <c r="U157" s="52"/>
      <c r="V157" s="52"/>
      <c r="W157" s="52"/>
      <c r="X157" s="52"/>
      <c r="Y157" s="52"/>
      <c r="Z157" s="52"/>
      <c r="AA157" s="52"/>
      <c r="AB157" s="52"/>
      <c r="AC157" s="52"/>
      <c r="AD157" s="6"/>
    </row>
    <row r="158" spans="2:30" ht="24" thickBot="1">
      <c r="B158" s="52"/>
      <c r="C158" s="52"/>
      <c r="D158" s="311"/>
      <c r="E158" s="311"/>
      <c r="F158" s="311"/>
      <c r="G158" s="311"/>
      <c r="H158" s="311"/>
      <c r="I158" s="311"/>
      <c r="J158" s="311"/>
      <c r="K158" s="311"/>
      <c r="L158" s="311"/>
      <c r="M158" s="311"/>
      <c r="N158" s="311"/>
      <c r="O158" s="311"/>
      <c r="P158" s="311"/>
      <c r="Q158" s="312"/>
      <c r="R158" s="52"/>
      <c r="S158" s="314"/>
      <c r="T158" s="314"/>
      <c r="U158" s="314"/>
      <c r="V158" s="314"/>
      <c r="W158" s="314"/>
      <c r="X158" s="314"/>
      <c r="Y158" s="52"/>
      <c r="Z158" s="52"/>
      <c r="AA158" s="52"/>
      <c r="AB158" s="52"/>
      <c r="AC158" s="52"/>
      <c r="AD158" s="6"/>
    </row>
    <row r="159" spans="2:31" ht="20.25" customHeight="1">
      <c r="B159" s="315" t="s">
        <v>247</v>
      </c>
      <c r="C159" s="316"/>
      <c r="D159" s="316"/>
      <c r="E159" s="316"/>
      <c r="F159" s="316"/>
      <c r="G159" s="316"/>
      <c r="H159" s="317"/>
      <c r="I159" s="318" t="s">
        <v>248</v>
      </c>
      <c r="J159" s="319"/>
      <c r="K159" s="318" t="s">
        <v>249</v>
      </c>
      <c r="L159" s="319"/>
      <c r="M159" s="320"/>
      <c r="N159" s="321"/>
      <c r="O159" s="322"/>
      <c r="P159" s="323"/>
      <c r="Q159" s="323"/>
      <c r="R159" s="323"/>
      <c r="S159" s="324"/>
      <c r="T159" s="324"/>
      <c r="U159" s="325"/>
      <c r="V159" s="324"/>
      <c r="W159" s="326"/>
      <c r="X159" s="326"/>
      <c r="Y159" s="327"/>
      <c r="Z159" s="327"/>
      <c r="AA159" s="328"/>
      <c r="AB159" s="328"/>
      <c r="AC159" s="329"/>
      <c r="AD159" s="6"/>
      <c r="AE159" s="6"/>
    </row>
    <row r="160" spans="2:31" ht="20.25" customHeight="1">
      <c r="B160" s="330"/>
      <c r="C160" s="331"/>
      <c r="D160" s="331"/>
      <c r="E160" s="331"/>
      <c r="F160" s="331"/>
      <c r="G160" s="331"/>
      <c r="H160" s="332"/>
      <c r="I160" s="333"/>
      <c r="J160" s="334"/>
      <c r="K160" s="333"/>
      <c r="L160" s="334"/>
      <c r="M160" s="335"/>
      <c r="N160" s="336"/>
      <c r="O160" s="52"/>
      <c r="P160" s="320"/>
      <c r="Q160" s="320"/>
      <c r="R160" s="320"/>
      <c r="S160" s="335"/>
      <c r="T160" s="337"/>
      <c r="U160" s="338"/>
      <c r="V160" s="337"/>
      <c r="W160" s="339"/>
      <c r="X160" s="335"/>
      <c r="Y160" s="322"/>
      <c r="Z160" s="322"/>
      <c r="AA160" s="340"/>
      <c r="AB160" s="340"/>
      <c r="AC160" s="341"/>
      <c r="AD160" s="6"/>
      <c r="AE160" s="6"/>
    </row>
    <row r="161" spans="2:31" ht="20.25" customHeight="1" thickBot="1">
      <c r="B161" s="330"/>
      <c r="C161" s="331"/>
      <c r="D161" s="331"/>
      <c r="E161" s="331"/>
      <c r="F161" s="331"/>
      <c r="G161" s="331"/>
      <c r="H161" s="332"/>
      <c r="I161" s="333"/>
      <c r="J161" s="334"/>
      <c r="K161" s="333"/>
      <c r="L161" s="334"/>
      <c r="M161" s="52"/>
      <c r="N161" s="342"/>
      <c r="O161" s="343"/>
      <c r="P161" s="344"/>
      <c r="Q161" s="344"/>
      <c r="R161" s="344"/>
      <c r="S161" s="344"/>
      <c r="T161" s="344"/>
      <c r="U161" s="345"/>
      <c r="V161" s="320"/>
      <c r="W161" s="346"/>
      <c r="X161" s="346"/>
      <c r="Y161" s="346"/>
      <c r="Z161" s="346"/>
      <c r="AA161" s="347"/>
      <c r="AB161" s="347"/>
      <c r="AC161" s="341"/>
      <c r="AD161" s="6"/>
      <c r="AE161" s="6"/>
    </row>
    <row r="162" spans="2:31" ht="21.75" customHeight="1">
      <c r="B162" s="330"/>
      <c r="C162" s="331"/>
      <c r="D162" s="331"/>
      <c r="E162" s="331"/>
      <c r="F162" s="331"/>
      <c r="G162" s="331"/>
      <c r="H162" s="332"/>
      <c r="I162" s="333"/>
      <c r="J162" s="334"/>
      <c r="K162" s="348" t="s">
        <v>250</v>
      </c>
      <c r="L162" s="348" t="s">
        <v>251</v>
      </c>
      <c r="M162" s="349"/>
      <c r="N162" s="343"/>
      <c r="O162" s="343"/>
      <c r="P162" s="344"/>
      <c r="Q162" s="344"/>
      <c r="R162" s="344"/>
      <c r="S162" s="344"/>
      <c r="T162" s="344"/>
      <c r="U162" s="350"/>
      <c r="V162" s="320"/>
      <c r="W162" s="346"/>
      <c r="X162" s="346"/>
      <c r="Y162" s="346"/>
      <c r="Z162" s="346"/>
      <c r="AA162" s="351"/>
      <c r="AB162" s="351"/>
      <c r="AC162" s="352"/>
      <c r="AD162" s="6"/>
      <c r="AE162" s="6"/>
    </row>
    <row r="163" spans="2:31" ht="23.25" customHeight="1">
      <c r="B163" s="330"/>
      <c r="C163" s="331"/>
      <c r="D163" s="331"/>
      <c r="E163" s="331"/>
      <c r="F163" s="331"/>
      <c r="G163" s="331"/>
      <c r="H163" s="332"/>
      <c r="I163" s="333"/>
      <c r="J163" s="334"/>
      <c r="K163" s="353"/>
      <c r="L163" s="353"/>
      <c r="M163" s="354"/>
      <c r="N163" s="355"/>
      <c r="O163" s="355"/>
      <c r="P163" s="356"/>
      <c r="Q163" s="356"/>
      <c r="R163" s="356"/>
      <c r="S163" s="356"/>
      <c r="T163" s="356"/>
      <c r="U163" s="357"/>
      <c r="V163" s="320"/>
      <c r="W163" s="322"/>
      <c r="X163" s="322"/>
      <c r="Y163" s="322"/>
      <c r="Z163" s="322"/>
      <c r="AA163" s="358"/>
      <c r="AB163" s="358"/>
      <c r="AC163" s="359"/>
      <c r="AD163" s="6"/>
      <c r="AE163" s="6"/>
    </row>
    <row r="164" spans="2:31" ht="21" customHeight="1">
      <c r="B164" s="330"/>
      <c r="C164" s="331"/>
      <c r="D164" s="331"/>
      <c r="E164" s="331"/>
      <c r="F164" s="331"/>
      <c r="G164" s="331"/>
      <c r="H164" s="332"/>
      <c r="I164" s="333"/>
      <c r="J164" s="334"/>
      <c r="K164" s="353"/>
      <c r="L164" s="353"/>
      <c r="M164" s="354"/>
      <c r="N164" s="355"/>
      <c r="O164" s="355"/>
      <c r="P164" s="360"/>
      <c r="Q164" s="360"/>
      <c r="R164" s="360"/>
      <c r="S164" s="360"/>
      <c r="T164" s="360"/>
      <c r="U164" s="361"/>
      <c r="V164" s="323"/>
      <c r="W164" s="327"/>
      <c r="X164" s="327"/>
      <c r="Y164" s="327"/>
      <c r="Z164" s="327"/>
      <c r="AA164" s="362"/>
      <c r="AB164" s="362"/>
      <c r="AC164" s="363"/>
      <c r="AD164" s="6"/>
      <c r="AE164" s="6"/>
    </row>
    <row r="165" spans="2:31" ht="23.25" customHeight="1" hidden="1">
      <c r="B165" s="330"/>
      <c r="C165" s="331"/>
      <c r="D165" s="331"/>
      <c r="E165" s="331"/>
      <c r="F165" s="331"/>
      <c r="G165" s="331"/>
      <c r="H165" s="332"/>
      <c r="I165" s="333"/>
      <c r="J165" s="334"/>
      <c r="K165" s="353"/>
      <c r="L165" s="353"/>
      <c r="M165" s="354"/>
      <c r="N165" s="355"/>
      <c r="O165" s="355"/>
      <c r="P165" s="355"/>
      <c r="Q165" s="355"/>
      <c r="R165" s="364"/>
      <c r="S165" s="365"/>
      <c r="T165" s="365"/>
      <c r="U165" s="365"/>
      <c r="V165" s="366"/>
      <c r="W165" s="366"/>
      <c r="X165" s="366"/>
      <c r="Y165" s="366"/>
      <c r="Z165" s="366"/>
      <c r="AA165" s="366"/>
      <c r="AB165" s="366"/>
      <c r="AC165" s="367"/>
      <c r="AD165" s="6"/>
      <c r="AE165" s="6"/>
    </row>
    <row r="166" spans="2:31" ht="23.25" customHeight="1" hidden="1">
      <c r="B166" s="330"/>
      <c r="C166" s="331"/>
      <c r="D166" s="331"/>
      <c r="E166" s="331"/>
      <c r="F166" s="331"/>
      <c r="G166" s="331"/>
      <c r="H166" s="332"/>
      <c r="I166" s="333"/>
      <c r="J166" s="334"/>
      <c r="K166" s="353"/>
      <c r="L166" s="353"/>
      <c r="M166" s="354"/>
      <c r="N166" s="355"/>
      <c r="O166" s="355"/>
      <c r="P166" s="355"/>
      <c r="Q166" s="355"/>
      <c r="R166" s="368"/>
      <c r="S166" s="365"/>
      <c r="T166" s="365"/>
      <c r="U166" s="365"/>
      <c r="V166" s="366"/>
      <c r="W166" s="366"/>
      <c r="X166" s="366"/>
      <c r="Y166" s="366"/>
      <c r="Z166" s="366"/>
      <c r="AA166" s="366"/>
      <c r="AB166" s="366"/>
      <c r="AC166" s="367"/>
      <c r="AD166" s="6"/>
      <c r="AE166" s="6"/>
    </row>
    <row r="167" spans="2:31" ht="23.25" customHeight="1" hidden="1">
      <c r="B167" s="330"/>
      <c r="C167" s="331"/>
      <c r="D167" s="331"/>
      <c r="E167" s="331"/>
      <c r="F167" s="331"/>
      <c r="G167" s="331"/>
      <c r="H167" s="332"/>
      <c r="I167" s="333"/>
      <c r="J167" s="334"/>
      <c r="K167" s="353"/>
      <c r="L167" s="353"/>
      <c r="M167" s="354"/>
      <c r="N167" s="355"/>
      <c r="O167" s="355"/>
      <c r="P167" s="355"/>
      <c r="Q167" s="355"/>
      <c r="R167" s="368"/>
      <c r="S167" s="365"/>
      <c r="T167" s="365"/>
      <c r="U167" s="365"/>
      <c r="V167" s="366"/>
      <c r="W167" s="366"/>
      <c r="X167" s="366"/>
      <c r="Y167" s="366"/>
      <c r="Z167" s="366"/>
      <c r="AA167" s="366"/>
      <c r="AB167" s="366"/>
      <c r="AC167" s="367"/>
      <c r="AD167" s="6"/>
      <c r="AE167" s="6"/>
    </row>
    <row r="168" spans="2:31" ht="23.25" customHeight="1" hidden="1">
      <c r="B168" s="330"/>
      <c r="C168" s="331"/>
      <c r="D168" s="331"/>
      <c r="E168" s="331"/>
      <c r="F168" s="331"/>
      <c r="G168" s="331"/>
      <c r="H168" s="332"/>
      <c r="I168" s="333"/>
      <c r="J168" s="334"/>
      <c r="K168" s="353"/>
      <c r="L168" s="353"/>
      <c r="M168" s="354"/>
      <c r="N168" s="355"/>
      <c r="O168" s="355"/>
      <c r="P168" s="355"/>
      <c r="Q168" s="355"/>
      <c r="R168" s="368"/>
      <c r="S168" s="365"/>
      <c r="T168" s="365"/>
      <c r="U168" s="365"/>
      <c r="V168" s="366"/>
      <c r="W168" s="366"/>
      <c r="X168" s="366"/>
      <c r="Y168" s="366"/>
      <c r="Z168" s="366"/>
      <c r="AA168" s="366"/>
      <c r="AB168" s="366"/>
      <c r="AC168" s="367"/>
      <c r="AD168" s="6"/>
      <c r="AE168" s="6"/>
    </row>
    <row r="169" spans="2:31" ht="22.5" customHeight="1">
      <c r="B169" s="330"/>
      <c r="C169" s="331"/>
      <c r="D169" s="331"/>
      <c r="E169" s="331"/>
      <c r="F169" s="331"/>
      <c r="G169" s="331"/>
      <c r="H169" s="332"/>
      <c r="I169" s="333"/>
      <c r="J169" s="334"/>
      <c r="K169" s="353"/>
      <c r="L169" s="353"/>
      <c r="M169" s="354"/>
      <c r="N169" s="355"/>
      <c r="O169" s="355"/>
      <c r="P169" s="369"/>
      <c r="Q169" s="369"/>
      <c r="R169" s="369"/>
      <c r="S169" s="369"/>
      <c r="T169" s="369"/>
      <c r="U169" s="365"/>
      <c r="V169" s="354"/>
      <c r="W169" s="370"/>
      <c r="X169" s="370"/>
      <c r="Y169" s="370"/>
      <c r="Z169" s="370"/>
      <c r="AA169" s="51"/>
      <c r="AB169" s="51"/>
      <c r="AC169" s="371"/>
      <c r="AD169" s="6"/>
      <c r="AE169" s="6"/>
    </row>
    <row r="170" spans="2:31" ht="22.5" customHeight="1" thickBot="1">
      <c r="B170" s="330"/>
      <c r="C170" s="331"/>
      <c r="D170" s="331"/>
      <c r="E170" s="331"/>
      <c r="F170" s="331"/>
      <c r="G170" s="331"/>
      <c r="H170" s="332"/>
      <c r="I170" s="333"/>
      <c r="J170" s="334"/>
      <c r="K170" s="353"/>
      <c r="L170" s="353"/>
      <c r="M170" s="372"/>
      <c r="N170" s="357"/>
      <c r="O170" s="357"/>
      <c r="P170" s="344"/>
      <c r="Q170" s="344"/>
      <c r="R170" s="344"/>
      <c r="S170" s="344"/>
      <c r="T170" s="344"/>
      <c r="U170" s="365"/>
      <c r="V170" s="320"/>
      <c r="W170" s="346"/>
      <c r="X170" s="346"/>
      <c r="Y170" s="346"/>
      <c r="Z170" s="346"/>
      <c r="AA170" s="366"/>
      <c r="AB170" s="366"/>
      <c r="AC170" s="367"/>
      <c r="AD170" s="6"/>
      <c r="AE170" s="6"/>
    </row>
    <row r="171" spans="2:31" ht="23.25" customHeight="1" thickBot="1">
      <c r="B171" s="373"/>
      <c r="C171" s="374"/>
      <c r="D171" s="374"/>
      <c r="E171" s="374"/>
      <c r="F171" s="374"/>
      <c r="G171" s="374"/>
      <c r="H171" s="374"/>
      <c r="I171" s="375" t="s">
        <v>143</v>
      </c>
      <c r="J171" s="376"/>
      <c r="K171" s="377" t="s">
        <v>252</v>
      </c>
      <c r="L171" s="378" t="s">
        <v>143</v>
      </c>
      <c r="M171" s="372"/>
      <c r="N171" s="357"/>
      <c r="O171" s="357"/>
      <c r="P171" s="344"/>
      <c r="Q171" s="344"/>
      <c r="R171" s="344"/>
      <c r="S171" s="344"/>
      <c r="T171" s="344"/>
      <c r="U171" s="365"/>
      <c r="V171" s="320"/>
      <c r="W171" s="346"/>
      <c r="X171" s="346"/>
      <c r="Y171" s="346"/>
      <c r="Z171" s="346"/>
      <c r="AA171" s="366"/>
      <c r="AB171" s="366"/>
      <c r="AC171" s="367"/>
      <c r="AD171" s="6"/>
      <c r="AE171" s="6"/>
    </row>
    <row r="172" spans="2:31" ht="22.5" customHeight="1">
      <c r="B172" s="379" t="s">
        <v>253</v>
      </c>
      <c r="C172" s="380"/>
      <c r="D172" s="380"/>
      <c r="E172" s="380"/>
      <c r="F172" s="380"/>
      <c r="G172" s="380"/>
      <c r="H172" s="381"/>
      <c r="I172" s="382">
        <f>G150</f>
        <v>85.76314276712502</v>
      </c>
      <c r="J172" s="383"/>
      <c r="K172" s="384">
        <f>(G147+G148+G141)/(G79*12)*1000</f>
        <v>26546.40948981135</v>
      </c>
      <c r="L172" s="385">
        <f>H143/H74</f>
        <v>6.784372225256191</v>
      </c>
      <c r="M172" s="372"/>
      <c r="N172" s="357"/>
      <c r="O172" s="357"/>
      <c r="P172" s="357"/>
      <c r="Q172" s="357"/>
      <c r="R172" s="386"/>
      <c r="S172" s="386"/>
      <c r="T172" s="386"/>
      <c r="U172" s="386"/>
      <c r="V172" s="51"/>
      <c r="W172" s="51"/>
      <c r="X172" s="51"/>
      <c r="Y172" s="51"/>
      <c r="Z172" s="51"/>
      <c r="AA172" s="51"/>
      <c r="AB172" s="51"/>
      <c r="AC172" s="371"/>
      <c r="AD172" s="6"/>
      <c r="AE172" s="6"/>
    </row>
    <row r="173" spans="2:31" ht="22.5" customHeight="1" thickBot="1">
      <c r="B173" s="387"/>
      <c r="C173" s="388"/>
      <c r="D173" s="388"/>
      <c r="E173" s="388"/>
      <c r="F173" s="388"/>
      <c r="G173" s="388"/>
      <c r="H173" s="389"/>
      <c r="I173" s="390"/>
      <c r="J173" s="390"/>
      <c r="K173" s="391"/>
      <c r="L173" s="392"/>
      <c r="M173" s="393"/>
      <c r="N173" s="386"/>
      <c r="O173" s="386"/>
      <c r="P173" s="386"/>
      <c r="Q173" s="386"/>
      <c r="R173" s="386"/>
      <c r="S173" s="386"/>
      <c r="T173" s="386"/>
      <c r="U173" s="386"/>
      <c r="V173" s="51"/>
      <c r="W173" s="51"/>
      <c r="X173" s="51"/>
      <c r="Y173" s="51"/>
      <c r="Z173" s="51"/>
      <c r="AA173" s="51"/>
      <c r="AB173" s="51"/>
      <c r="AC173" s="371"/>
      <c r="AD173" s="6"/>
      <c r="AE173" s="6"/>
    </row>
    <row r="174" spans="2:31" ht="18" customHeight="1">
      <c r="B174" s="394" t="s">
        <v>254</v>
      </c>
      <c r="C174" s="395"/>
      <c r="D174" s="395"/>
      <c r="E174" s="395"/>
      <c r="F174" s="395"/>
      <c r="G174" s="395"/>
      <c r="H174" s="395"/>
      <c r="I174" s="395"/>
      <c r="J174" s="395"/>
      <c r="K174" s="395"/>
      <c r="L174" s="396"/>
      <c r="M174" s="397"/>
      <c r="N174" s="398" t="s">
        <v>255</v>
      </c>
      <c r="O174" s="386"/>
      <c r="P174" s="386"/>
      <c r="Q174" s="386"/>
      <c r="R174" s="399"/>
      <c r="S174" s="399"/>
      <c r="T174" s="399"/>
      <c r="U174" s="399"/>
      <c r="V174" s="52"/>
      <c r="W174" s="52"/>
      <c r="X174" s="52"/>
      <c r="Y174" s="52"/>
      <c r="Z174" s="52"/>
      <c r="AA174" s="52"/>
      <c r="AB174" s="52"/>
      <c r="AC174" s="400"/>
      <c r="AD174" s="6"/>
      <c r="AE174" s="6"/>
    </row>
    <row r="175" spans="2:31" ht="10.5" customHeight="1">
      <c r="B175" s="401"/>
      <c r="C175" s="402"/>
      <c r="D175" s="402"/>
      <c r="E175" s="402"/>
      <c r="F175" s="402"/>
      <c r="G175" s="402"/>
      <c r="H175" s="402"/>
      <c r="I175" s="402"/>
      <c r="J175" s="402"/>
      <c r="K175" s="402"/>
      <c r="L175" s="403"/>
      <c r="M175" s="397"/>
      <c r="N175" s="398"/>
      <c r="O175" s="386"/>
      <c r="P175" s="386"/>
      <c r="Q175" s="386"/>
      <c r="R175" s="399"/>
      <c r="S175" s="399"/>
      <c r="T175" s="399"/>
      <c r="U175" s="399"/>
      <c r="V175" s="52"/>
      <c r="W175" s="52"/>
      <c r="X175" s="52"/>
      <c r="Y175" s="52"/>
      <c r="Z175" s="52"/>
      <c r="AA175" s="52"/>
      <c r="AB175" s="52"/>
      <c r="AC175" s="400"/>
      <c r="AD175" s="6"/>
      <c r="AE175" s="6"/>
    </row>
    <row r="176" spans="2:31" ht="23.25">
      <c r="B176" s="404" t="s">
        <v>256</v>
      </c>
      <c r="C176" s="405"/>
      <c r="D176" s="405"/>
      <c r="E176" s="405"/>
      <c r="F176" s="405"/>
      <c r="G176" s="405"/>
      <c r="H176" s="406"/>
      <c r="I176" s="407">
        <f>M150</f>
        <v>85.44182594791154</v>
      </c>
      <c r="J176" s="408"/>
      <c r="K176" s="409">
        <f>(M147+M148+M141)/(M79*12)*1000</f>
        <v>27411.348773809976</v>
      </c>
      <c r="L176" s="410">
        <f>M143/M74</f>
        <v>6.880386210311321</v>
      </c>
      <c r="M176" s="397"/>
      <c r="N176" s="411">
        <f>K176*12*P202/1000+P201*L176</f>
        <v>2761.0622780351873</v>
      </c>
      <c r="O176" s="386"/>
      <c r="P176" s="386"/>
      <c r="Q176" s="386"/>
      <c r="R176" s="399"/>
      <c r="S176" s="399"/>
      <c r="T176" s="399"/>
      <c r="U176" s="399"/>
      <c r="V176" s="52"/>
      <c r="W176" s="52"/>
      <c r="X176" s="52"/>
      <c r="Y176" s="52"/>
      <c r="Z176" s="52"/>
      <c r="AA176" s="52"/>
      <c r="AB176" s="52"/>
      <c r="AC176" s="400"/>
      <c r="AD176" s="6"/>
      <c r="AE176" s="6"/>
    </row>
    <row r="177" spans="2:31" ht="23.25">
      <c r="B177" s="412" t="s">
        <v>257</v>
      </c>
      <c r="C177" s="413"/>
      <c r="D177" s="413"/>
      <c r="E177" s="413"/>
      <c r="F177" s="413"/>
      <c r="G177" s="413"/>
      <c r="H177" s="414"/>
      <c r="I177" s="415">
        <f>I172</f>
        <v>85.76314276712502</v>
      </c>
      <c r="J177" s="408"/>
      <c r="K177" s="416">
        <f>K172</f>
        <v>26546.40948981135</v>
      </c>
      <c r="L177" s="410">
        <f>L172</f>
        <v>6.784372225256191</v>
      </c>
      <c r="M177" s="397"/>
      <c r="N177" s="417">
        <f>K177*SUM(D202:I202)/1000+L177*SUM(D201:I201)</f>
        <v>1381.8771058789946</v>
      </c>
      <c r="O177" s="386"/>
      <c r="P177" s="386"/>
      <c r="Q177" s="386"/>
      <c r="R177" s="399"/>
      <c r="S177" s="399"/>
      <c r="T177" s="399"/>
      <c r="U177" s="399"/>
      <c r="V177" s="52"/>
      <c r="W177" s="52"/>
      <c r="X177" s="52"/>
      <c r="Y177" s="52"/>
      <c r="Z177" s="52"/>
      <c r="AA177" s="52"/>
      <c r="AB177" s="52"/>
      <c r="AC177" s="400"/>
      <c r="AD177" s="6"/>
      <c r="AE177" s="6"/>
    </row>
    <row r="178" spans="2:31" ht="23.25">
      <c r="B178" s="418" t="s">
        <v>258</v>
      </c>
      <c r="C178" s="419"/>
      <c r="D178" s="419"/>
      <c r="E178" s="419"/>
      <c r="F178" s="419"/>
      <c r="G178" s="419"/>
      <c r="H178" s="420"/>
      <c r="I178" s="421">
        <f>O150</f>
        <v>88.35650059376773</v>
      </c>
      <c r="J178" s="422"/>
      <c r="K178" s="416">
        <f>(O147+O148+O141+O153*0)/(O79*12)*1000</f>
        <v>27774.315225867605</v>
      </c>
      <c r="L178" s="423">
        <f>O143/O74</f>
        <v>7.067907254934355</v>
      </c>
      <c r="M178" s="397"/>
      <c r="N178" s="417">
        <f>K178*SUM(J202:O202)/1000+L178*SUM(J201:O201)</f>
        <v>1355.4385330567081</v>
      </c>
      <c r="O178" s="386"/>
      <c r="P178" s="386"/>
      <c r="Q178" s="386"/>
      <c r="R178" s="399"/>
      <c r="S178" s="399"/>
      <c r="T178" s="399"/>
      <c r="U178" s="399"/>
      <c r="V178" s="52"/>
      <c r="W178" s="52"/>
      <c r="X178" s="52"/>
      <c r="Y178" s="52"/>
      <c r="Z178" s="52"/>
      <c r="AA178" s="52"/>
      <c r="AB178" s="52"/>
      <c r="AC178" s="400"/>
      <c r="AD178" s="6"/>
      <c r="AE178" s="6"/>
    </row>
    <row r="179" spans="2:31" ht="26.25" customHeight="1">
      <c r="B179" s="424" t="s">
        <v>259</v>
      </c>
      <c r="C179" s="425"/>
      <c r="D179" s="425"/>
      <c r="E179" s="425"/>
      <c r="F179" s="425"/>
      <c r="G179" s="425"/>
      <c r="H179" s="425"/>
      <c r="I179" s="425"/>
      <c r="J179" s="425"/>
      <c r="K179" s="425"/>
      <c r="L179" s="426"/>
      <c r="M179" s="52"/>
      <c r="N179" s="427">
        <f>N176-N177-N178</f>
        <v>23.746639099484582</v>
      </c>
      <c r="O179" s="399"/>
      <c r="P179" s="399"/>
      <c r="Q179" s="399"/>
      <c r="R179" s="399"/>
      <c r="S179" s="399"/>
      <c r="T179" s="399"/>
      <c r="U179" s="399"/>
      <c r="V179" s="52"/>
      <c r="W179" s="52"/>
      <c r="X179" s="52"/>
      <c r="Y179" s="52"/>
      <c r="Z179" s="52"/>
      <c r="AA179" s="52"/>
      <c r="AB179" s="52"/>
      <c r="AC179" s="400"/>
      <c r="AD179" s="6"/>
      <c r="AE179" s="6"/>
    </row>
    <row r="180" spans="2:31" ht="26.25" customHeight="1">
      <c r="B180" s="428" t="s">
        <v>121</v>
      </c>
      <c r="C180" s="429"/>
      <c r="D180" s="429"/>
      <c r="E180" s="429"/>
      <c r="F180" s="429"/>
      <c r="G180" s="429"/>
      <c r="H180" s="429"/>
      <c r="I180" s="430">
        <f>I176/I172</f>
        <v>0.9962534393115006</v>
      </c>
      <c r="J180" s="431"/>
      <c r="K180" s="432">
        <f>K176/K172</f>
        <v>1.0325821570834501</v>
      </c>
      <c r="L180" s="433">
        <f>L176/L172</f>
        <v>1.0141522283664948</v>
      </c>
      <c r="M180" s="52"/>
      <c r="N180" s="399"/>
      <c r="O180" s="399"/>
      <c r="P180" s="399"/>
      <c r="Q180" s="399"/>
      <c r="R180" s="399"/>
      <c r="S180" s="399"/>
      <c r="T180" s="399"/>
      <c r="U180" s="399"/>
      <c r="V180" s="52"/>
      <c r="W180" s="52"/>
      <c r="X180" s="52"/>
      <c r="Y180" s="52"/>
      <c r="Z180" s="52"/>
      <c r="AA180" s="52"/>
      <c r="AB180" s="52"/>
      <c r="AC180" s="400"/>
      <c r="AD180" s="6"/>
      <c r="AE180" s="6"/>
    </row>
    <row r="181" spans="2:31" ht="26.25" customHeight="1" thickBot="1">
      <c r="B181" s="434" t="s">
        <v>260</v>
      </c>
      <c r="C181" s="435"/>
      <c r="D181" s="435"/>
      <c r="E181" s="435"/>
      <c r="F181" s="435"/>
      <c r="G181" s="435"/>
      <c r="H181" s="435"/>
      <c r="I181" s="436">
        <f>I178/I172</f>
        <v>1.030238605337546</v>
      </c>
      <c r="J181" s="437"/>
      <c r="K181" s="438">
        <f>K178/K172</f>
        <v>1.0462550589573152</v>
      </c>
      <c r="L181" s="439">
        <f>L178/L172</f>
        <v>1.0417923752211955</v>
      </c>
      <c r="M181" s="52"/>
      <c r="N181" s="440"/>
      <c r="O181" s="440"/>
      <c r="P181" s="440"/>
      <c r="Q181" s="440"/>
      <c r="R181" s="440"/>
      <c r="S181" s="440"/>
      <c r="T181" s="440"/>
      <c r="U181" s="440"/>
      <c r="V181" s="52"/>
      <c r="W181" s="52"/>
      <c r="X181" s="52"/>
      <c r="Y181" s="52"/>
      <c r="Z181" s="52"/>
      <c r="AA181" s="52"/>
      <c r="AB181" s="52"/>
      <c r="AC181" s="400"/>
      <c r="AD181" s="6"/>
      <c r="AE181" s="6"/>
    </row>
    <row r="182" spans="2:31" ht="26.25" customHeight="1">
      <c r="B182" s="441" t="s">
        <v>261</v>
      </c>
      <c r="C182" s="442"/>
      <c r="D182" s="442"/>
      <c r="E182" s="442"/>
      <c r="F182" s="442"/>
      <c r="G182" s="442"/>
      <c r="H182" s="442"/>
      <c r="I182" s="442"/>
      <c r="J182" s="442"/>
      <c r="K182" s="442"/>
      <c r="L182" s="443"/>
      <c r="M182" s="52"/>
      <c r="N182" s="444" t="s">
        <v>255</v>
      </c>
      <c r="O182" s="399"/>
      <c r="P182" s="399"/>
      <c r="Q182" s="399"/>
      <c r="R182" s="399"/>
      <c r="S182" s="399"/>
      <c r="T182" s="399"/>
      <c r="U182" s="399"/>
      <c r="V182" s="52"/>
      <c r="W182" s="52"/>
      <c r="X182" s="52"/>
      <c r="Y182" s="52"/>
      <c r="Z182" s="52"/>
      <c r="AA182" s="52"/>
      <c r="AB182" s="52"/>
      <c r="AC182" s="400"/>
      <c r="AD182" s="6"/>
      <c r="AE182" s="6"/>
    </row>
    <row r="183" spans="2:31" ht="26.25" customHeight="1">
      <c r="B183" s="404" t="s">
        <v>256</v>
      </c>
      <c r="C183" s="405"/>
      <c r="D183" s="405"/>
      <c r="E183" s="405"/>
      <c r="F183" s="405"/>
      <c r="G183" s="405"/>
      <c r="H183" s="406"/>
      <c r="I183" s="445">
        <f>S150</f>
        <v>89.24522638652358</v>
      </c>
      <c r="J183" s="446"/>
      <c r="K183" s="447">
        <f>(S147+S148+S141)/(S79*12)*1000</f>
        <v>28498.34857452072</v>
      </c>
      <c r="L183" s="410">
        <f>S143/T74</f>
        <v>7.568424831342453</v>
      </c>
      <c r="M183" s="52"/>
      <c r="N183" s="411">
        <f>K183*12*P202/1000+P201*L183</f>
        <v>2883.9691315778136</v>
      </c>
      <c r="O183" s="399"/>
      <c r="P183" s="448"/>
      <c r="Q183" s="399"/>
      <c r="R183" s="399"/>
      <c r="S183" s="399"/>
      <c r="T183" s="399"/>
      <c r="U183" s="399"/>
      <c r="V183" s="52"/>
      <c r="W183" s="52"/>
      <c r="X183" s="52"/>
      <c r="Y183" s="52"/>
      <c r="Z183" s="52"/>
      <c r="AA183" s="52"/>
      <c r="AB183" s="52"/>
      <c r="AC183" s="400"/>
      <c r="AD183" s="6"/>
      <c r="AE183" s="6"/>
    </row>
    <row r="184" spans="2:31" ht="26.25" customHeight="1">
      <c r="B184" s="412" t="s">
        <v>262</v>
      </c>
      <c r="C184" s="413"/>
      <c r="D184" s="413"/>
      <c r="E184" s="413"/>
      <c r="F184" s="413"/>
      <c r="G184" s="413"/>
      <c r="H184" s="414"/>
      <c r="I184" s="449">
        <f>T150</f>
        <v>88.35650059376773</v>
      </c>
      <c r="J184" s="450"/>
      <c r="K184" s="447">
        <f>K178</f>
        <v>27774.315225867605</v>
      </c>
      <c r="L184" s="410">
        <f>L178</f>
        <v>7.067907254934355</v>
      </c>
      <c r="M184" s="52"/>
      <c r="N184" s="417">
        <f>K184*SUM(D202:I202)/1000+L184*SUM(D201:I201)</f>
        <v>1445.2998009381974</v>
      </c>
      <c r="O184" s="399"/>
      <c r="P184" s="451"/>
      <c r="Q184" s="399"/>
      <c r="R184" s="399"/>
      <c r="S184" s="399"/>
      <c r="T184" s="399"/>
      <c r="U184" s="399"/>
      <c r="V184" s="52"/>
      <c r="W184" s="52"/>
      <c r="X184" s="52"/>
      <c r="Y184" s="52"/>
      <c r="Z184" s="52"/>
      <c r="AA184" s="52"/>
      <c r="AB184" s="52"/>
      <c r="AC184" s="400"/>
      <c r="AD184" s="6"/>
      <c r="AE184" s="6"/>
    </row>
    <row r="185" spans="2:31" ht="26.25" customHeight="1">
      <c r="B185" s="418" t="s">
        <v>263</v>
      </c>
      <c r="C185" s="419"/>
      <c r="D185" s="419"/>
      <c r="E185" s="419"/>
      <c r="F185" s="419"/>
      <c r="G185" s="419"/>
      <c r="H185" s="420"/>
      <c r="I185" s="449">
        <f>U150</f>
        <v>93.4031066568512</v>
      </c>
      <c r="J185" s="450"/>
      <c r="K185" s="452">
        <f>(U147+U148+U141)/(U79*12)*1000</f>
        <v>29769.438760719626</v>
      </c>
      <c r="L185" s="423">
        <f>U143/U74</f>
        <v>8.083336786315584</v>
      </c>
      <c r="M185" s="52"/>
      <c r="N185" s="417">
        <f>K185*SUM(J202:O202)/1000+L185*SUM(J201:O201)</f>
        <v>1460.8912027210115</v>
      </c>
      <c r="O185" s="399"/>
      <c r="P185" s="399"/>
      <c r="Q185" s="399"/>
      <c r="R185" s="399"/>
      <c r="S185" s="399"/>
      <c r="T185" s="399"/>
      <c r="U185" s="399"/>
      <c r="V185" s="52"/>
      <c r="W185" s="52"/>
      <c r="X185" s="52"/>
      <c r="Y185" s="52"/>
      <c r="Z185" s="52"/>
      <c r="AA185" s="52"/>
      <c r="AB185" s="52"/>
      <c r="AC185" s="400"/>
      <c r="AD185" s="6"/>
      <c r="AE185" s="6"/>
    </row>
    <row r="186" spans="2:31" ht="26.25" customHeight="1">
      <c r="B186" s="424" t="s">
        <v>264</v>
      </c>
      <c r="C186" s="425"/>
      <c r="D186" s="425"/>
      <c r="E186" s="425"/>
      <c r="F186" s="425"/>
      <c r="G186" s="425"/>
      <c r="H186" s="425"/>
      <c r="I186" s="425"/>
      <c r="J186" s="425"/>
      <c r="K186" s="425"/>
      <c r="L186" s="426"/>
      <c r="M186" s="52"/>
      <c r="N186" s="427">
        <f>N183-N184-N185</f>
        <v>-22.221872081395304</v>
      </c>
      <c r="O186" s="399"/>
      <c r="P186" s="399"/>
      <c r="Q186" s="399"/>
      <c r="R186" s="399"/>
      <c r="S186" s="399"/>
      <c r="T186" s="399"/>
      <c r="U186" s="399"/>
      <c r="V186" s="52"/>
      <c r="W186" s="52"/>
      <c r="X186" s="52"/>
      <c r="Y186" s="52"/>
      <c r="Z186" s="52"/>
      <c r="AA186" s="52"/>
      <c r="AB186" s="52"/>
      <c r="AC186" s="400"/>
      <c r="AD186" s="6"/>
      <c r="AE186" s="6"/>
    </row>
    <row r="187" spans="2:31" ht="26.25" customHeight="1">
      <c r="B187" s="428" t="s">
        <v>121</v>
      </c>
      <c r="C187" s="429"/>
      <c r="D187" s="429"/>
      <c r="E187" s="429"/>
      <c r="F187" s="429"/>
      <c r="G187" s="429"/>
      <c r="H187" s="429"/>
      <c r="I187" s="430">
        <f>I183/I176</f>
        <v>1.0445145032472825</v>
      </c>
      <c r="J187" s="431"/>
      <c r="K187" s="438">
        <f>K183/K176</f>
        <v>1.0396551008737416</v>
      </c>
      <c r="L187" s="439">
        <f>L183/L176</f>
        <v>1.1</v>
      </c>
      <c r="M187" s="52"/>
      <c r="N187" s="399"/>
      <c r="O187" s="399"/>
      <c r="P187" s="399"/>
      <c r="Q187" s="399"/>
      <c r="R187" s="399"/>
      <c r="S187" s="399"/>
      <c r="T187" s="399"/>
      <c r="U187" s="399"/>
      <c r="V187" s="52"/>
      <c r="W187" s="52"/>
      <c r="X187" s="52"/>
      <c r="Y187" s="52"/>
      <c r="Z187" s="52"/>
      <c r="AA187" s="52"/>
      <c r="AB187" s="52"/>
      <c r="AC187" s="400"/>
      <c r="AD187" s="6"/>
      <c r="AE187" s="6"/>
    </row>
    <row r="188" spans="2:31" ht="26.25" customHeight="1" thickBot="1">
      <c r="B188" s="434" t="s">
        <v>260</v>
      </c>
      <c r="C188" s="435"/>
      <c r="D188" s="435"/>
      <c r="E188" s="435"/>
      <c r="F188" s="435"/>
      <c r="G188" s="435"/>
      <c r="H188" s="435"/>
      <c r="I188" s="436">
        <f>I185/I178</f>
        <v>1.0571164094228447</v>
      </c>
      <c r="J188" s="437"/>
      <c r="K188" s="453">
        <f>K185/K178</f>
        <v>1.0718334014223998</v>
      </c>
      <c r="L188" s="454">
        <f>L185/L178</f>
        <v>1.143667636650484</v>
      </c>
      <c r="M188" s="52"/>
      <c r="N188" s="440"/>
      <c r="O188" s="440"/>
      <c r="P188" s="440"/>
      <c r="Q188" s="440"/>
      <c r="R188" s="440"/>
      <c r="S188" s="440"/>
      <c r="T188" s="440"/>
      <c r="U188" s="440"/>
      <c r="V188" s="52"/>
      <c r="W188" s="52"/>
      <c r="X188" s="52"/>
      <c r="Y188" s="52"/>
      <c r="Z188" s="52"/>
      <c r="AA188" s="52"/>
      <c r="AB188" s="52"/>
      <c r="AC188" s="400"/>
      <c r="AD188" s="6"/>
      <c r="AE188" s="6"/>
    </row>
    <row r="189" spans="2:31" ht="26.25" customHeight="1">
      <c r="B189" s="441" t="s">
        <v>265</v>
      </c>
      <c r="C189" s="442"/>
      <c r="D189" s="442"/>
      <c r="E189" s="442"/>
      <c r="F189" s="442"/>
      <c r="G189" s="442"/>
      <c r="H189" s="442"/>
      <c r="I189" s="442"/>
      <c r="J189" s="442"/>
      <c r="K189" s="442"/>
      <c r="L189" s="443"/>
      <c r="M189" s="52"/>
      <c r="N189" s="444" t="s">
        <v>255</v>
      </c>
      <c r="O189" s="399"/>
      <c r="P189" s="399"/>
      <c r="Q189" s="399"/>
      <c r="R189" s="399"/>
      <c r="S189" s="399"/>
      <c r="T189" s="399"/>
      <c r="U189" s="399"/>
      <c r="V189" s="52"/>
      <c r="W189" s="52"/>
      <c r="X189" s="52"/>
      <c r="Y189" s="52"/>
      <c r="Z189" s="52"/>
      <c r="AA189" s="52"/>
      <c r="AB189" s="52"/>
      <c r="AC189" s="400"/>
      <c r="AD189" s="6"/>
      <c r="AE189" s="6"/>
    </row>
    <row r="190" spans="2:31" ht="26.25" customHeight="1">
      <c r="B190" s="404" t="s">
        <v>256</v>
      </c>
      <c r="C190" s="405"/>
      <c r="D190" s="405"/>
      <c r="E190" s="405"/>
      <c r="F190" s="405"/>
      <c r="G190" s="405"/>
      <c r="H190" s="406"/>
      <c r="I190" s="445">
        <f>X150</f>
        <v>95.8520198757393</v>
      </c>
      <c r="J190" s="446"/>
      <c r="K190" s="447">
        <f>(X147+X148+X141)/(X79*12)*1000</f>
        <v>30539.48754983216</v>
      </c>
      <c r="L190" s="410">
        <f>X143/X74</f>
        <v>8.325275731880918</v>
      </c>
      <c r="M190" s="52"/>
      <c r="N190" s="411">
        <f>K190*12*P202/1000+P201*L190</f>
        <v>3097.468138915258</v>
      </c>
      <c r="O190" s="399"/>
      <c r="P190" s="448"/>
      <c r="Q190" s="399"/>
      <c r="R190" s="399"/>
      <c r="S190" s="399"/>
      <c r="T190" s="399"/>
      <c r="U190" s="399"/>
      <c r="V190" s="52"/>
      <c r="W190" s="52"/>
      <c r="X190" s="52"/>
      <c r="Y190" s="52"/>
      <c r="Z190" s="52"/>
      <c r="AA190" s="52"/>
      <c r="AB190" s="52"/>
      <c r="AC190" s="400"/>
      <c r="AD190" s="6"/>
      <c r="AE190" s="6"/>
    </row>
    <row r="191" spans="2:31" ht="26.25" customHeight="1">
      <c r="B191" s="412" t="s">
        <v>266</v>
      </c>
      <c r="C191" s="413"/>
      <c r="D191" s="413"/>
      <c r="E191" s="413"/>
      <c r="F191" s="413"/>
      <c r="G191" s="413"/>
      <c r="H191" s="414"/>
      <c r="I191" s="449">
        <f>Y150</f>
        <v>93.4031066568512</v>
      </c>
      <c r="J191" s="450"/>
      <c r="K191" s="447">
        <f>K185</f>
        <v>29769.438760719626</v>
      </c>
      <c r="L191" s="410">
        <f>L185</f>
        <v>8.083336786315584</v>
      </c>
      <c r="M191" s="52"/>
      <c r="N191" s="417">
        <f>K191*SUM(D202:I202)/1000+L191*SUM(D201:I201)</f>
        <v>1557.4400824548022</v>
      </c>
      <c r="O191" s="399"/>
      <c r="P191" s="451"/>
      <c r="Q191" s="399"/>
      <c r="R191" s="399"/>
      <c r="S191" s="399"/>
      <c r="T191" s="399"/>
      <c r="U191" s="399"/>
      <c r="V191" s="52"/>
      <c r="W191" s="52"/>
      <c r="X191" s="52"/>
      <c r="Y191" s="52"/>
      <c r="Z191" s="52"/>
      <c r="AA191" s="52"/>
      <c r="AB191" s="52"/>
      <c r="AC191" s="400"/>
      <c r="AD191" s="6"/>
      <c r="AE191" s="6"/>
    </row>
    <row r="192" spans="2:31" ht="26.25" customHeight="1">
      <c r="B192" s="418" t="s">
        <v>267</v>
      </c>
      <c r="C192" s="419"/>
      <c r="D192" s="419"/>
      <c r="E192" s="419"/>
      <c r="F192" s="419"/>
      <c r="G192" s="419"/>
      <c r="H192" s="420"/>
      <c r="I192" s="449">
        <f>Z150</f>
        <v>98.55726340494994</v>
      </c>
      <c r="J192" s="450"/>
      <c r="K192" s="452">
        <f>(Z147+Z148+Z141)/(Z79*12)*1000</f>
        <v>31396.546373574667</v>
      </c>
      <c r="L192" s="423">
        <f>Z143/Z74</f>
        <v>8.574172596480954</v>
      </c>
      <c r="M192" s="52"/>
      <c r="N192" s="417">
        <f>K192*SUM(J202:O202)/1000+L192*SUM(J201:O201)</f>
        <v>1541.5199726569413</v>
      </c>
      <c r="O192" s="399"/>
      <c r="P192" s="399"/>
      <c r="Q192" s="399"/>
      <c r="R192" s="399"/>
      <c r="S192" s="399"/>
      <c r="T192" s="399"/>
      <c r="U192" s="399"/>
      <c r="V192" s="52"/>
      <c r="W192" s="52"/>
      <c r="X192" s="52"/>
      <c r="Y192" s="52"/>
      <c r="Z192" s="52"/>
      <c r="AA192" s="52"/>
      <c r="AB192" s="52"/>
      <c r="AC192" s="400"/>
      <c r="AD192" s="6"/>
      <c r="AE192" s="6"/>
    </row>
    <row r="193" spans="2:31" ht="26.25" customHeight="1">
      <c r="B193" s="455" t="s">
        <v>268</v>
      </c>
      <c r="C193" s="456"/>
      <c r="D193" s="456"/>
      <c r="E193" s="456"/>
      <c r="F193" s="456"/>
      <c r="G193" s="456"/>
      <c r="H193" s="456"/>
      <c r="I193" s="456"/>
      <c r="J193" s="456"/>
      <c r="K193" s="456"/>
      <c r="L193" s="457"/>
      <c r="M193" s="52"/>
      <c r="N193" s="458">
        <f>N190-N191-N192</f>
        <v>-1.4919161964855903</v>
      </c>
      <c r="O193" s="459"/>
      <c r="P193" s="459"/>
      <c r="Q193" s="459"/>
      <c r="R193" s="459"/>
      <c r="S193" s="459"/>
      <c r="T193" s="459"/>
      <c r="U193" s="459"/>
      <c r="V193" s="52"/>
      <c r="W193" s="52"/>
      <c r="X193" s="52"/>
      <c r="Y193" s="52"/>
      <c r="Z193" s="52"/>
      <c r="AA193" s="52"/>
      <c r="AB193" s="52"/>
      <c r="AC193" s="400"/>
      <c r="AD193" s="6"/>
      <c r="AE193" s="6"/>
    </row>
    <row r="194" spans="2:31" ht="23.25" customHeight="1">
      <c r="B194" s="428" t="s">
        <v>121</v>
      </c>
      <c r="C194" s="429"/>
      <c r="D194" s="429"/>
      <c r="E194" s="429"/>
      <c r="F194" s="429"/>
      <c r="G194" s="429"/>
      <c r="H194" s="429"/>
      <c r="I194" s="430">
        <f>I190/I183</f>
        <v>1.0740296568984151</v>
      </c>
      <c r="J194" s="431"/>
      <c r="K194" s="432">
        <f>K190/K183</f>
        <v>1.0716230615950968</v>
      </c>
      <c r="L194" s="433">
        <f>L190/L183</f>
        <v>1.1000011121738549</v>
      </c>
      <c r="M194" s="52"/>
      <c r="N194" s="52"/>
      <c r="O194" s="52"/>
      <c r="P194" s="52"/>
      <c r="Q194" s="52"/>
      <c r="R194" s="52"/>
      <c r="S194" s="52"/>
      <c r="T194" s="52"/>
      <c r="U194" s="52"/>
      <c r="V194" s="52"/>
      <c r="W194" s="52"/>
      <c r="X194" s="52"/>
      <c r="Y194" s="52"/>
      <c r="Z194" s="52"/>
      <c r="AA194" s="52"/>
      <c r="AB194" s="52"/>
      <c r="AC194" s="400"/>
      <c r="AD194" s="6"/>
      <c r="AE194" s="6"/>
    </row>
    <row r="195" spans="2:31" ht="22.5" customHeight="1" thickBot="1">
      <c r="B195" s="460" t="s">
        <v>260</v>
      </c>
      <c r="C195" s="461"/>
      <c r="D195" s="461"/>
      <c r="E195" s="461"/>
      <c r="F195" s="461"/>
      <c r="G195" s="461"/>
      <c r="H195" s="461"/>
      <c r="I195" s="462">
        <f>I192/I185</f>
        <v>1.055181855642493</v>
      </c>
      <c r="J195" s="463"/>
      <c r="K195" s="464">
        <f>K192/K185</f>
        <v>1.0546569797950638</v>
      </c>
      <c r="L195" s="465">
        <f>L192/L185</f>
        <v>1.060721929957974</v>
      </c>
      <c r="M195" s="52"/>
      <c r="N195" s="52"/>
      <c r="O195" s="52"/>
      <c r="P195" s="52"/>
      <c r="Q195" s="52"/>
      <c r="R195" s="52"/>
      <c r="S195" s="52"/>
      <c r="T195" s="52"/>
      <c r="U195" s="52"/>
      <c r="V195" s="52"/>
      <c r="W195" s="52"/>
      <c r="X195" s="52"/>
      <c r="Y195" s="52"/>
      <c r="Z195" s="52"/>
      <c r="AA195" s="52"/>
      <c r="AB195" s="52"/>
      <c r="AC195" s="400"/>
      <c r="AD195" s="6"/>
      <c r="AE195" s="6"/>
    </row>
    <row r="196" spans="2:29" ht="15.75">
      <c r="B196" s="52"/>
      <c r="C196" s="52"/>
      <c r="D196" s="340"/>
      <c r="E196" s="340"/>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row>
    <row r="197" spans="2:29" ht="15.75">
      <c r="B197" s="52"/>
      <c r="C197" s="52"/>
      <c r="D197" s="340"/>
      <c r="E197" s="340"/>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row>
    <row r="198" spans="2:29" ht="15.75">
      <c r="B198" s="52"/>
      <c r="C198" s="52"/>
      <c r="D198" s="340"/>
      <c r="E198" s="340"/>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row>
    <row r="199" spans="2:29" ht="15.75">
      <c r="B199" s="52"/>
      <c r="C199" s="52"/>
      <c r="D199" s="340"/>
      <c r="E199" s="340"/>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row>
    <row r="200" spans="2:30" ht="50.25" customHeight="1">
      <c r="B200" s="52"/>
      <c r="C200" s="466"/>
      <c r="D200" s="467" t="s">
        <v>269</v>
      </c>
      <c r="E200" s="467" t="s">
        <v>270</v>
      </c>
      <c r="F200" s="467" t="s">
        <v>271</v>
      </c>
      <c r="G200" s="467" t="s">
        <v>272</v>
      </c>
      <c r="H200" s="467" t="s">
        <v>273</v>
      </c>
      <c r="I200" s="467" t="s">
        <v>274</v>
      </c>
      <c r="J200" s="467" t="s">
        <v>275</v>
      </c>
      <c r="K200" s="467" t="s">
        <v>276</v>
      </c>
      <c r="L200" s="467" t="s">
        <v>277</v>
      </c>
      <c r="M200" s="467" t="s">
        <v>278</v>
      </c>
      <c r="N200" s="467" t="s">
        <v>279</v>
      </c>
      <c r="O200" s="467" t="s">
        <v>280</v>
      </c>
      <c r="P200" s="467" t="s">
        <v>281</v>
      </c>
      <c r="Q200" s="467" t="s">
        <v>281</v>
      </c>
      <c r="R200" s="468" t="s">
        <v>282</v>
      </c>
      <c r="S200" s="468" t="s">
        <v>283</v>
      </c>
      <c r="T200" s="468"/>
      <c r="U200" s="468"/>
      <c r="V200" s="468"/>
      <c r="W200" s="468"/>
      <c r="X200" s="468"/>
      <c r="Y200" s="468"/>
      <c r="Z200" s="468"/>
      <c r="AA200" s="468"/>
      <c r="AB200" s="468"/>
      <c r="AC200" s="469"/>
      <c r="AD200" s="56"/>
    </row>
    <row r="201" spans="2:30" ht="23.25">
      <c r="B201" s="52"/>
      <c r="C201" s="466" t="s">
        <v>284</v>
      </c>
      <c r="D201" s="470">
        <f>2.8775*($T$206)</f>
        <v>2.8654402157164864</v>
      </c>
      <c r="E201" s="470">
        <f>3.1375*($T$206)</f>
        <v>3.124350539291217</v>
      </c>
      <c r="F201" s="470">
        <f>2.8175*($T$206)</f>
        <v>2.8056916795069333</v>
      </c>
      <c r="G201" s="470">
        <f>2.7675*($T$206)</f>
        <v>2.7559012326656394</v>
      </c>
      <c r="H201" s="470">
        <f>2.4275*($T$206)</f>
        <v>2.417326194144838</v>
      </c>
      <c r="I201" s="470">
        <f>2.4275*($T$206)</f>
        <v>2.417326194144838</v>
      </c>
      <c r="J201" s="470">
        <f>2.4375*($T$206)</f>
        <v>2.4272842835130968</v>
      </c>
      <c r="K201" s="470">
        <f>2.3975*($T$206)</f>
        <v>2.3874519260400615</v>
      </c>
      <c r="L201" s="470">
        <f>2.5575*($T$206)</f>
        <v>2.5467813559322035</v>
      </c>
      <c r="M201" s="470">
        <f>2.8375*($T$206)</f>
        <v>2.825607858243451</v>
      </c>
      <c r="N201" s="470">
        <f>2.8775*($T$206)</f>
        <v>2.8654402157164864</v>
      </c>
      <c r="O201" s="470">
        <f>2.8875*($T$206)</f>
        <v>2.8753983050847456</v>
      </c>
      <c r="P201" s="470">
        <f>(SUM(D201:O201))</f>
        <v>32.31399999999999</v>
      </c>
      <c r="Q201" s="471">
        <f>SUM(D201:O201)</f>
        <v>32.31399999999999</v>
      </c>
      <c r="R201" s="472">
        <f>SUM(D201:I201)/Q201</f>
        <v>0.5070878274268105</v>
      </c>
      <c r="S201" s="472">
        <f>SUM(J201:O201)/Q201</f>
        <v>0.4929121725731896</v>
      </c>
      <c r="T201" s="472"/>
      <c r="U201" s="472"/>
      <c r="V201" s="472"/>
      <c r="W201" s="472"/>
      <c r="X201" s="473"/>
      <c r="Y201" s="473"/>
      <c r="Z201" s="473"/>
      <c r="AA201" s="473"/>
      <c r="AB201" s="473"/>
      <c r="AC201" s="473"/>
      <c r="AD201" s="57"/>
    </row>
    <row r="202" spans="2:30" ht="23.25">
      <c r="B202" s="52"/>
      <c r="C202" s="466" t="s">
        <v>285</v>
      </c>
      <c r="D202" s="474">
        <f>5.65*($T$207)</f>
        <v>8.512776964372874</v>
      </c>
      <c r="E202" s="474">
        <f>5.65*($T$207)</f>
        <v>8.512776964372874</v>
      </c>
      <c r="F202" s="474">
        <f>5.39*($T$207)</f>
        <v>8.121038555392882</v>
      </c>
      <c r="G202" s="474">
        <f>5.58*($T$207)</f>
        <v>8.407308931185954</v>
      </c>
      <c r="H202" s="474">
        <f>4.69*($T$207)</f>
        <v>7.066358223523678</v>
      </c>
      <c r="I202" s="474">
        <f>4.81*($T$207)</f>
        <v>7.247160566129827</v>
      </c>
      <c r="J202" s="474">
        <f>4.69*($T$207)</f>
        <v>7.066358223523678</v>
      </c>
      <c r="K202" s="474">
        <f>4.69*($T$207)</f>
        <v>7.066358223523678</v>
      </c>
      <c r="L202" s="474">
        <f>4.81*($T$207)</f>
        <v>7.247160566129827</v>
      </c>
      <c r="M202" s="474">
        <f>4.79*($T$207)</f>
        <v>7.217026842362135</v>
      </c>
      <c r="N202" s="474">
        <f>5.33*($T$207)</f>
        <v>8.03063738408981</v>
      </c>
      <c r="O202" s="474">
        <f>5.39*($T$207)</f>
        <v>8.121038555392882</v>
      </c>
      <c r="P202" s="470">
        <f>(SUM(D202:O202)/12)</f>
        <v>7.718000000000008</v>
      </c>
      <c r="Q202" s="471">
        <f>SUM(D202:O202)/12</f>
        <v>7.718000000000008</v>
      </c>
      <c r="R202" s="472">
        <f>SUM(D202:I202)/6/Q202</f>
        <v>1.033674963396779</v>
      </c>
      <c r="S202" s="472">
        <f>SUM(J202:O202)/6/Q202</f>
        <v>0.9663250366032211</v>
      </c>
      <c r="T202" s="472"/>
      <c r="U202" s="472"/>
      <c r="V202" s="472"/>
      <c r="W202" s="472"/>
      <c r="X202" s="51"/>
      <c r="Y202" s="51"/>
      <c r="Z202" s="51"/>
      <c r="AA202" s="51"/>
      <c r="AB202" s="51"/>
      <c r="AC202" s="473"/>
      <c r="AD202" s="57"/>
    </row>
    <row r="203" spans="2:30" ht="23.25">
      <c r="B203" s="52"/>
      <c r="C203" s="466" t="s">
        <v>286</v>
      </c>
      <c r="D203" s="470">
        <v>0.011333333333333332</v>
      </c>
      <c r="E203" s="470">
        <f>D203</f>
        <v>0.011333333333333332</v>
      </c>
      <c r="F203" s="470">
        <f aca="true" t="shared" si="62" ref="F203:O203">E203</f>
        <v>0.011333333333333332</v>
      </c>
      <c r="G203" s="470">
        <f t="shared" si="62"/>
        <v>0.011333333333333332</v>
      </c>
      <c r="H203" s="470">
        <f t="shared" si="62"/>
        <v>0.011333333333333332</v>
      </c>
      <c r="I203" s="470">
        <f t="shared" si="62"/>
        <v>0.011333333333333332</v>
      </c>
      <c r="J203" s="470">
        <f t="shared" si="62"/>
        <v>0.011333333333333332</v>
      </c>
      <c r="K203" s="470">
        <f t="shared" si="62"/>
        <v>0.011333333333333332</v>
      </c>
      <c r="L203" s="470">
        <f t="shared" si="62"/>
        <v>0.011333333333333332</v>
      </c>
      <c r="M203" s="470">
        <f>L203</f>
        <v>0.011333333333333332</v>
      </c>
      <c r="N203" s="470">
        <f t="shared" si="62"/>
        <v>0.011333333333333332</v>
      </c>
      <c r="O203" s="470">
        <f t="shared" si="62"/>
        <v>0.011333333333333332</v>
      </c>
      <c r="P203" s="470">
        <f>SUM(D203:O203)</f>
        <v>0.13599999999999998</v>
      </c>
      <c r="Q203" s="471">
        <f>SUM(D203:O203)</f>
        <v>0.13599999999999998</v>
      </c>
      <c r="R203" s="473"/>
      <c r="S203" s="473"/>
      <c r="T203" s="473"/>
      <c r="U203" s="473"/>
      <c r="V203" s="473"/>
      <c r="W203" s="473"/>
      <c r="X203" s="473"/>
      <c r="Y203" s="473"/>
      <c r="Z203" s="473"/>
      <c r="AA203" s="473"/>
      <c r="AB203" s="473"/>
      <c r="AC203" s="51"/>
      <c r="AD203" s="50"/>
    </row>
    <row r="204" spans="2:31" ht="23.25">
      <c r="B204" s="52"/>
      <c r="C204" s="51"/>
      <c r="D204" s="472"/>
      <c r="E204" s="472"/>
      <c r="F204" s="473"/>
      <c r="G204" s="473"/>
      <c r="H204" s="473"/>
      <c r="I204" s="473"/>
      <c r="J204" s="473"/>
      <c r="K204" s="473"/>
      <c r="L204" s="473"/>
      <c r="M204" s="473"/>
      <c r="N204" s="473"/>
      <c r="O204" s="473"/>
      <c r="P204" s="473"/>
      <c r="Q204" s="473"/>
      <c r="R204" s="473"/>
      <c r="S204" s="473"/>
      <c r="T204" s="473"/>
      <c r="U204" s="473"/>
      <c r="V204" s="473"/>
      <c r="W204" s="473"/>
      <c r="X204" s="473"/>
      <c r="Y204" s="473"/>
      <c r="Z204" s="473"/>
      <c r="AA204" s="473"/>
      <c r="AB204" s="473"/>
      <c r="AC204" s="473"/>
      <c r="AD204" s="50"/>
      <c r="AE204" s="50"/>
    </row>
    <row r="205" spans="2:31" ht="23.25">
      <c r="B205" s="52"/>
      <c r="C205" s="466" t="s">
        <v>287</v>
      </c>
      <c r="D205" s="471">
        <f>SUM(D201:I201)</f>
        <v>16.38603605546995</v>
      </c>
      <c r="E205" s="472"/>
      <c r="F205" s="475" t="s">
        <v>288</v>
      </c>
      <c r="G205" s="476"/>
      <c r="H205" s="476"/>
      <c r="I205" s="477"/>
      <c r="J205" s="478">
        <f>SUM(D202:I202)/6</f>
        <v>7.977903367496348</v>
      </c>
      <c r="K205" s="473"/>
      <c r="L205" s="475" t="s">
        <v>289</v>
      </c>
      <c r="M205" s="476"/>
      <c r="N205" s="476"/>
      <c r="O205" s="477"/>
      <c r="P205" s="479"/>
      <c r="Q205" s="478">
        <f>SUM(D203:I203)</f>
        <v>0.06799999999999999</v>
      </c>
      <c r="R205" s="473"/>
      <c r="S205" s="473"/>
      <c r="T205" s="473"/>
      <c r="U205" s="473"/>
      <c r="V205" s="473"/>
      <c r="W205" s="473"/>
      <c r="X205" s="473"/>
      <c r="Y205" s="473"/>
      <c r="Z205" s="473"/>
      <c r="AA205" s="473"/>
      <c r="AB205" s="473"/>
      <c r="AC205" s="473"/>
      <c r="AD205" s="50"/>
      <c r="AE205" s="50"/>
    </row>
    <row r="206" spans="2:31" ht="23.25">
      <c r="B206" s="52"/>
      <c r="C206" s="466" t="s">
        <v>290</v>
      </c>
      <c r="D206" s="471">
        <f>SUM(J201:O201)</f>
        <v>15.927963944530045</v>
      </c>
      <c r="E206" s="472"/>
      <c r="F206" s="475" t="s">
        <v>291</v>
      </c>
      <c r="G206" s="476"/>
      <c r="H206" s="476"/>
      <c r="I206" s="477"/>
      <c r="J206" s="478">
        <f>SUM(J202:O202)/6</f>
        <v>7.458096632503668</v>
      </c>
      <c r="K206" s="473"/>
      <c r="L206" s="475" t="s">
        <v>292</v>
      </c>
      <c r="M206" s="476"/>
      <c r="N206" s="476"/>
      <c r="O206" s="477"/>
      <c r="P206" s="479"/>
      <c r="Q206" s="478">
        <f>SUM(J203:O203)</f>
        <v>0.06799999999999999</v>
      </c>
      <c r="R206" s="473"/>
      <c r="S206" s="480">
        <v>32.314</v>
      </c>
      <c r="T206" s="480">
        <v>0.9958089368258859</v>
      </c>
      <c r="U206" s="473">
        <f>$T$206</f>
        <v>0.9958089368258859</v>
      </c>
      <c r="V206" s="473"/>
      <c r="W206" s="473"/>
      <c r="X206" s="473"/>
      <c r="Y206" s="473"/>
      <c r="Z206" s="473"/>
      <c r="AA206" s="473"/>
      <c r="AB206" s="473"/>
      <c r="AC206" s="473"/>
      <c r="AD206" s="50"/>
      <c r="AE206" s="50"/>
    </row>
    <row r="207" spans="2:31" ht="23.25">
      <c r="B207" s="52"/>
      <c r="C207" s="51"/>
      <c r="D207" s="472"/>
      <c r="E207" s="472"/>
      <c r="F207" s="473"/>
      <c r="G207" s="473"/>
      <c r="H207" s="473"/>
      <c r="I207" s="473"/>
      <c r="J207" s="473"/>
      <c r="K207" s="473"/>
      <c r="L207" s="473"/>
      <c r="M207" s="473"/>
      <c r="N207" s="473"/>
      <c r="O207" s="473"/>
      <c r="P207" s="473"/>
      <c r="Q207" s="473"/>
      <c r="R207" s="473"/>
      <c r="S207" s="480">
        <v>7.405</v>
      </c>
      <c r="T207" s="480">
        <v>1.5066861883845795</v>
      </c>
      <c r="U207" s="473">
        <f>$T$207</f>
        <v>1.5066861883845795</v>
      </c>
      <c r="V207" s="473"/>
      <c r="W207" s="473"/>
      <c r="X207" s="473"/>
      <c r="Y207" s="473"/>
      <c r="Z207" s="473"/>
      <c r="AA207" s="473"/>
      <c r="AB207" s="473"/>
      <c r="AC207" s="473"/>
      <c r="AD207" s="50"/>
      <c r="AE207" s="50"/>
    </row>
    <row r="208" spans="2:31" ht="23.25">
      <c r="B208" s="52"/>
      <c r="C208" s="51"/>
      <c r="D208" s="472"/>
      <c r="E208" s="472"/>
      <c r="F208" s="472"/>
      <c r="G208" s="472"/>
      <c r="H208" s="472"/>
      <c r="I208" s="472"/>
      <c r="J208" s="481"/>
      <c r="K208" s="481"/>
      <c r="L208" s="481"/>
      <c r="M208" s="481"/>
      <c r="N208" s="481"/>
      <c r="O208" s="481"/>
      <c r="P208" s="481"/>
      <c r="Q208" s="482"/>
      <c r="R208" s="482"/>
      <c r="S208" s="473"/>
      <c r="T208" s="473"/>
      <c r="U208" s="473"/>
      <c r="V208" s="473"/>
      <c r="W208" s="473"/>
      <c r="X208" s="473"/>
      <c r="Y208" s="473"/>
      <c r="Z208" s="473"/>
      <c r="AA208" s="473"/>
      <c r="AB208" s="473"/>
      <c r="AC208" s="473"/>
      <c r="AD208" s="50"/>
      <c r="AE208" s="50"/>
    </row>
    <row r="209" spans="2:31" ht="23.25">
      <c r="B209" s="52"/>
      <c r="C209" s="51"/>
      <c r="D209" s="472"/>
      <c r="E209" s="472"/>
      <c r="F209" s="472"/>
      <c r="G209" s="472"/>
      <c r="H209" s="472"/>
      <c r="I209" s="472"/>
      <c r="J209" s="481"/>
      <c r="K209" s="481"/>
      <c r="L209" s="481"/>
      <c r="M209" s="481"/>
      <c r="N209" s="481"/>
      <c r="O209" s="481"/>
      <c r="P209" s="481"/>
      <c r="Q209" s="482"/>
      <c r="R209" s="482"/>
      <c r="S209" s="473"/>
      <c r="T209" s="473"/>
      <c r="U209" s="473"/>
      <c r="V209" s="473"/>
      <c r="W209" s="473"/>
      <c r="X209" s="473"/>
      <c r="Y209" s="473"/>
      <c r="Z209" s="473"/>
      <c r="AA209" s="473"/>
      <c r="AB209" s="473"/>
      <c r="AC209" s="473"/>
      <c r="AD209" s="50"/>
      <c r="AE209" s="50"/>
    </row>
    <row r="210" spans="2:29" ht="15.75">
      <c r="B210" s="483" t="s">
        <v>293</v>
      </c>
      <c r="C210" s="483"/>
      <c r="D210" s="483"/>
      <c r="E210" s="483"/>
      <c r="F210" s="483"/>
      <c r="G210" s="484"/>
      <c r="H210" s="484"/>
      <c r="I210" s="52"/>
      <c r="J210" s="52"/>
      <c r="K210" s="52"/>
      <c r="L210" s="52"/>
      <c r="M210" s="52" t="s">
        <v>294</v>
      </c>
      <c r="N210" s="52"/>
      <c r="O210" s="52"/>
      <c r="P210" s="52"/>
      <c r="Q210" s="52"/>
      <c r="R210" s="52"/>
      <c r="S210" s="52"/>
      <c r="T210" s="52"/>
      <c r="U210" s="52"/>
      <c r="V210" s="52"/>
      <c r="W210" s="52"/>
      <c r="X210" s="52"/>
      <c r="Y210" s="52"/>
      <c r="Z210" s="52"/>
      <c r="AA210" s="52"/>
      <c r="AB210" s="52"/>
      <c r="AC210" s="52"/>
    </row>
    <row r="211" spans="2:29" ht="15.75">
      <c r="B211" s="52"/>
      <c r="C211" s="52"/>
      <c r="D211" s="340"/>
      <c r="E211" s="340"/>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row>
    <row r="212" spans="2:29" ht="60" customHeight="1">
      <c r="B212" s="483" t="s">
        <v>295</v>
      </c>
      <c r="C212" s="483"/>
      <c r="D212" s="483"/>
      <c r="E212" s="483"/>
      <c r="F212" s="483"/>
      <c r="G212" s="484"/>
      <c r="H212" s="484"/>
      <c r="I212" s="52"/>
      <c r="J212" s="52"/>
      <c r="K212" s="52"/>
      <c r="L212" s="52"/>
      <c r="M212" s="52" t="s">
        <v>296</v>
      </c>
      <c r="N212" s="52"/>
      <c r="O212" s="52"/>
      <c r="P212" s="52"/>
      <c r="Q212" s="52"/>
      <c r="R212" s="52"/>
      <c r="S212" s="52"/>
      <c r="T212" s="52"/>
      <c r="U212" s="52"/>
      <c r="V212" s="52"/>
      <c r="W212" s="52"/>
      <c r="X212" s="52"/>
      <c r="Y212" s="52"/>
      <c r="Z212" s="52"/>
      <c r="AA212" s="52"/>
      <c r="AB212" s="52"/>
      <c r="AC212" s="52"/>
    </row>
    <row r="213" spans="2:29" ht="15.75">
      <c r="B213" s="52"/>
      <c r="C213" s="52"/>
      <c r="D213" s="340"/>
      <c r="E213" s="340"/>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row>
    <row r="214" spans="2:29" ht="15.75">
      <c r="B214" s="52"/>
      <c r="C214" s="52"/>
      <c r="D214" s="340"/>
      <c r="E214" s="340"/>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row>
    <row r="215" spans="2:29" ht="15.75">
      <c r="B215" s="52"/>
      <c r="C215" s="52"/>
      <c r="D215" s="340"/>
      <c r="E215" s="340"/>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row>
    <row r="216" spans="2:29" ht="15.75">
      <c r="B216" s="52"/>
      <c r="C216" s="52"/>
      <c r="D216" s="340"/>
      <c r="E216" s="340"/>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row>
    <row r="217" spans="2:29" ht="15.75">
      <c r="B217" s="52"/>
      <c r="C217" s="52"/>
      <c r="D217" s="340"/>
      <c r="E217" s="340"/>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row>
    <row r="218" spans="2:29" ht="15.75">
      <c r="B218" s="52"/>
      <c r="C218" s="52"/>
      <c r="D218" s="340"/>
      <c r="E218" s="340"/>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row>
    <row r="219" spans="2:29" ht="15.75">
      <c r="B219" s="52"/>
      <c r="C219" s="52"/>
      <c r="D219" s="340"/>
      <c r="E219" s="340"/>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row>
    <row r="220" spans="2:29" ht="15.75">
      <c r="B220" s="52"/>
      <c r="C220" s="52"/>
      <c r="D220" s="340"/>
      <c r="E220" s="340"/>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row>
    <row r="221" spans="2:29" ht="15.75">
      <c r="B221" s="52"/>
      <c r="C221" s="52"/>
      <c r="D221" s="340"/>
      <c r="E221" s="340"/>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row>
    <row r="222" spans="2:29" ht="15.75">
      <c r="B222" s="52"/>
      <c r="C222" s="52"/>
      <c r="D222" s="340"/>
      <c r="E222" s="340"/>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row>
    <row r="223" spans="2:29" ht="15.75">
      <c r="B223" s="52"/>
      <c r="C223" s="52"/>
      <c r="D223" s="340"/>
      <c r="E223" s="340"/>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row>
    <row r="224" spans="2:29" ht="15.75">
      <c r="B224" s="52"/>
      <c r="C224" s="52"/>
      <c r="D224" s="340"/>
      <c r="E224" s="340"/>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row>
    <row r="225" spans="2:29" ht="15.75">
      <c r="B225" s="52"/>
      <c r="C225" s="52"/>
      <c r="D225" s="340"/>
      <c r="E225" s="340"/>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row>
    <row r="226" spans="2:29" ht="15.75">
      <c r="B226" s="52"/>
      <c r="C226" s="52"/>
      <c r="D226" s="340"/>
      <c r="E226" s="340"/>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row>
    <row r="227" spans="2:29" ht="15.75">
      <c r="B227" s="52"/>
      <c r="C227" s="52"/>
      <c r="D227" s="340"/>
      <c r="E227" s="340"/>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row>
    <row r="228" spans="2:29" ht="15.75">
      <c r="B228" s="52"/>
      <c r="C228" s="52"/>
      <c r="D228" s="340"/>
      <c r="E228" s="340"/>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row>
    <row r="229" spans="2:29" ht="15.75">
      <c r="B229" s="52"/>
      <c r="C229" s="52"/>
      <c r="D229" s="340"/>
      <c r="E229" s="340"/>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row>
    <row r="230" spans="2:29" ht="15.75">
      <c r="B230" s="52"/>
      <c r="C230" s="52"/>
      <c r="D230" s="340"/>
      <c r="E230" s="340"/>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row>
    <row r="231" spans="2:29" ht="15.75">
      <c r="B231" s="52"/>
      <c r="C231" s="52"/>
      <c r="D231" s="340"/>
      <c r="E231" s="340"/>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row>
    <row r="232" spans="2:29" ht="15.75">
      <c r="B232" s="52"/>
      <c r="C232" s="52"/>
      <c r="D232" s="340"/>
      <c r="E232" s="340"/>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row>
    <row r="233" spans="2:29" ht="15.75">
      <c r="B233" s="52"/>
      <c r="C233" s="52"/>
      <c r="D233" s="340"/>
      <c r="E233" s="340"/>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row>
    <row r="234" spans="2:29" ht="15.75">
      <c r="B234" s="52"/>
      <c r="C234" s="52"/>
      <c r="D234" s="340"/>
      <c r="E234" s="340"/>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row>
    <row r="235" spans="2:29" ht="15.75">
      <c r="B235" s="52"/>
      <c r="C235" s="52"/>
      <c r="D235" s="340"/>
      <c r="E235" s="340"/>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row>
    <row r="236" spans="2:29" ht="15.75">
      <c r="B236" s="52"/>
      <c r="C236" s="52"/>
      <c r="D236" s="340"/>
      <c r="E236" s="340"/>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row>
    <row r="237" spans="2:29" ht="15.75">
      <c r="B237" s="52"/>
      <c r="C237" s="52"/>
      <c r="D237" s="340"/>
      <c r="E237" s="340"/>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row>
    <row r="238" spans="2:29" ht="15.75">
      <c r="B238" s="52"/>
      <c r="C238" s="52"/>
      <c r="D238" s="340"/>
      <c r="E238" s="340"/>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row>
    <row r="239" spans="2:29" ht="15.75">
      <c r="B239" s="52"/>
      <c r="C239" s="52"/>
      <c r="D239" s="340"/>
      <c r="E239" s="340"/>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row>
    <row r="240" spans="2:29" ht="15.75">
      <c r="B240" s="52"/>
      <c r="C240" s="52"/>
      <c r="D240" s="340"/>
      <c r="E240" s="340"/>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row>
    <row r="241" spans="2:29" ht="15.75">
      <c r="B241" s="52"/>
      <c r="C241" s="52"/>
      <c r="D241" s="340"/>
      <c r="E241" s="340"/>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row>
    <row r="242" spans="2:29" ht="15.75">
      <c r="B242" s="52"/>
      <c r="C242" s="52"/>
      <c r="D242" s="340"/>
      <c r="E242" s="340"/>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row>
    <row r="243" spans="2:29" ht="15.75">
      <c r="B243" s="52"/>
      <c r="C243" s="52"/>
      <c r="D243" s="340"/>
      <c r="E243" s="340"/>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row>
    <row r="244" spans="2:29" ht="15.75">
      <c r="B244" s="52"/>
      <c r="C244" s="52"/>
      <c r="D244" s="340"/>
      <c r="E244" s="340"/>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row>
    <row r="245" spans="2:29" ht="15.75">
      <c r="B245" s="52"/>
      <c r="C245" s="52"/>
      <c r="D245" s="340"/>
      <c r="E245" s="340"/>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row>
    <row r="246" spans="2:29" ht="15.75">
      <c r="B246" s="52"/>
      <c r="C246" s="52"/>
      <c r="D246" s="340"/>
      <c r="E246" s="340"/>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row>
    <row r="247" spans="2:29" ht="15.75">
      <c r="B247" s="52"/>
      <c r="C247" s="52"/>
      <c r="D247" s="340"/>
      <c r="E247" s="340"/>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row>
    <row r="248" spans="2:29" ht="15.75">
      <c r="B248" s="52"/>
      <c r="C248" s="52"/>
      <c r="D248" s="340"/>
      <c r="E248" s="340"/>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row>
    <row r="249" spans="2:29" ht="15.75">
      <c r="B249" s="52"/>
      <c r="C249" s="52"/>
      <c r="D249" s="340"/>
      <c r="E249" s="340"/>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row>
    <row r="250" spans="2:29" ht="15.75">
      <c r="B250" s="52"/>
      <c r="C250" s="52"/>
      <c r="D250" s="340"/>
      <c r="E250" s="340"/>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row>
    <row r="251" spans="2:29" ht="15.75">
      <c r="B251" s="52"/>
      <c r="C251" s="52"/>
      <c r="D251" s="340"/>
      <c r="E251" s="340"/>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row>
    <row r="252" spans="2:29" ht="15.75">
      <c r="B252" s="52"/>
      <c r="C252" s="52"/>
      <c r="D252" s="340"/>
      <c r="E252" s="340"/>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row>
    <row r="253" spans="2:29" ht="15.75">
      <c r="B253" s="52"/>
      <c r="C253" s="52"/>
      <c r="D253" s="340"/>
      <c r="E253" s="340"/>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row>
    <row r="254" spans="2:29" ht="15.75">
      <c r="B254" s="52"/>
      <c r="C254" s="52"/>
      <c r="D254" s="340"/>
      <c r="E254" s="340"/>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row>
    <row r="255" spans="2:29" ht="15.75">
      <c r="B255" s="52"/>
      <c r="C255" s="52"/>
      <c r="D255" s="340"/>
      <c r="E255" s="340"/>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row>
    <row r="256" spans="2:29" ht="15.75">
      <c r="B256" s="52"/>
      <c r="C256" s="52"/>
      <c r="D256" s="340"/>
      <c r="E256" s="340"/>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row>
    <row r="257" spans="2:29" ht="15.75">
      <c r="B257" s="52"/>
      <c r="C257" s="52"/>
      <c r="D257" s="340"/>
      <c r="E257" s="340"/>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row>
    <row r="258" spans="2:29" ht="15.75">
      <c r="B258" s="52"/>
      <c r="C258" s="52"/>
      <c r="D258" s="340"/>
      <c r="E258" s="340"/>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row>
    <row r="259" spans="2:29" ht="15.75">
      <c r="B259" s="52"/>
      <c r="C259" s="52"/>
      <c r="D259" s="340"/>
      <c r="E259" s="340"/>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row>
    <row r="260" spans="2:29" ht="15.75">
      <c r="B260" s="52"/>
      <c r="C260" s="52"/>
      <c r="D260" s="340"/>
      <c r="E260" s="340"/>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row>
    <row r="261" spans="2:29" ht="15.75">
      <c r="B261" s="52"/>
      <c r="C261" s="52"/>
      <c r="D261" s="340"/>
      <c r="E261" s="340"/>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row>
    <row r="262" spans="2:29" ht="15.75">
      <c r="B262" s="52"/>
      <c r="C262" s="52"/>
      <c r="D262" s="340"/>
      <c r="E262" s="340"/>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row>
    <row r="263" spans="2:29" ht="15.75">
      <c r="B263" s="52"/>
      <c r="C263" s="52"/>
      <c r="D263" s="340"/>
      <c r="E263" s="340"/>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row>
    <row r="264" spans="2:29" ht="15.75">
      <c r="B264" s="52"/>
      <c r="C264" s="52"/>
      <c r="D264" s="340"/>
      <c r="E264" s="340"/>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row>
    <row r="265" spans="2:29" ht="15.75">
      <c r="B265" s="52"/>
      <c r="C265" s="52"/>
      <c r="D265" s="340"/>
      <c r="E265" s="340"/>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row>
    <row r="266" spans="2:29" ht="15.75">
      <c r="B266" s="52"/>
      <c r="C266" s="52"/>
      <c r="D266" s="340"/>
      <c r="E266" s="340"/>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row>
    <row r="267" spans="2:29" ht="15.75">
      <c r="B267" s="52"/>
      <c r="C267" s="52"/>
      <c r="D267" s="340"/>
      <c r="E267" s="340"/>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row>
    <row r="268" spans="2:29" ht="15.75">
      <c r="B268" s="52"/>
      <c r="C268" s="52"/>
      <c r="D268" s="340"/>
      <c r="E268" s="340"/>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row>
    <row r="269" spans="2:29" ht="15.75">
      <c r="B269" s="52"/>
      <c r="C269" s="52"/>
      <c r="D269" s="340"/>
      <c r="E269" s="340"/>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row>
    <row r="270" spans="2:29" ht="15.75">
      <c r="B270" s="52"/>
      <c r="C270" s="52"/>
      <c r="D270" s="340"/>
      <c r="E270" s="340"/>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row>
    <row r="271" spans="2:29" ht="15.75">
      <c r="B271" s="52"/>
      <c r="C271" s="52"/>
      <c r="D271" s="340"/>
      <c r="E271" s="340"/>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row>
    <row r="272" spans="2:29" ht="15.75">
      <c r="B272" s="52"/>
      <c r="C272" s="52"/>
      <c r="D272" s="340"/>
      <c r="E272" s="340"/>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row>
    <row r="273" spans="2:29" ht="15.75">
      <c r="B273" s="52"/>
      <c r="C273" s="52"/>
      <c r="D273" s="340"/>
      <c r="E273" s="340"/>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row>
    <row r="274" spans="2:29" ht="15.75">
      <c r="B274" s="52"/>
      <c r="C274" s="52"/>
      <c r="D274" s="340"/>
      <c r="E274" s="340"/>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row>
    <row r="275" spans="2:29" ht="15.75">
      <c r="B275" s="52"/>
      <c r="C275" s="52"/>
      <c r="D275" s="340"/>
      <c r="E275" s="340"/>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row>
    <row r="276" spans="2:29" ht="15.75">
      <c r="B276" s="52"/>
      <c r="C276" s="52"/>
      <c r="D276" s="340"/>
      <c r="E276" s="340"/>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row>
    <row r="277" spans="2:29" ht="15.75">
      <c r="B277" s="52"/>
      <c r="C277" s="52"/>
      <c r="D277" s="340"/>
      <c r="E277" s="340"/>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row>
    <row r="278" spans="2:29" ht="15.75">
      <c r="B278" s="52"/>
      <c r="C278" s="52"/>
      <c r="D278" s="340"/>
      <c r="E278" s="340"/>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row>
    <row r="279" spans="2:29" ht="15.75">
      <c r="B279" s="52"/>
      <c r="C279" s="52"/>
      <c r="D279" s="340"/>
      <c r="E279" s="340"/>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row>
    <row r="280" spans="2:29" ht="15.75">
      <c r="B280" s="52"/>
      <c r="C280" s="52"/>
      <c r="D280" s="340"/>
      <c r="E280" s="340"/>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row>
    <row r="281" spans="2:29" ht="15.75">
      <c r="B281" s="52"/>
      <c r="C281" s="52"/>
      <c r="D281" s="340"/>
      <c r="E281" s="340"/>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row>
    <row r="282" spans="2:29" ht="15.75">
      <c r="B282" s="52"/>
      <c r="C282" s="52"/>
      <c r="D282" s="340"/>
      <c r="E282" s="340"/>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row>
    <row r="283" spans="2:29" ht="15.75">
      <c r="B283" s="52"/>
      <c r="C283" s="52"/>
      <c r="D283" s="340"/>
      <c r="E283" s="340"/>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row>
    <row r="284" spans="2:29" ht="15.75">
      <c r="B284" s="52"/>
      <c r="C284" s="52"/>
      <c r="D284" s="340"/>
      <c r="E284" s="340"/>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row>
    <row r="285" spans="2:29" ht="15.75">
      <c r="B285" s="52"/>
      <c r="C285" s="52"/>
      <c r="D285" s="340"/>
      <c r="E285" s="340"/>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row>
    <row r="286" spans="2:29" ht="15.75">
      <c r="B286" s="52"/>
      <c r="C286" s="52"/>
      <c r="D286" s="340"/>
      <c r="E286" s="340"/>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row>
    <row r="287" spans="2:29" ht="15.75">
      <c r="B287" s="52"/>
      <c r="C287" s="52"/>
      <c r="D287" s="340"/>
      <c r="E287" s="340"/>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row>
    <row r="288" spans="2:29" ht="15.75">
      <c r="B288" s="52"/>
      <c r="C288" s="52"/>
      <c r="D288" s="340"/>
      <c r="E288" s="340"/>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row>
    <row r="289" spans="2:29" ht="15.75">
      <c r="B289" s="52"/>
      <c r="C289" s="52"/>
      <c r="D289" s="340"/>
      <c r="E289" s="340"/>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row>
    <row r="290" spans="2:29" ht="15.75">
      <c r="B290" s="52"/>
      <c r="C290" s="52"/>
      <c r="D290" s="340"/>
      <c r="E290" s="340"/>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row>
    <row r="291" spans="2:29" ht="15.75">
      <c r="B291" s="52"/>
      <c r="C291" s="52"/>
      <c r="D291" s="340"/>
      <c r="E291" s="340"/>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row>
    <row r="292" spans="2:29" ht="15.75">
      <c r="B292" s="52"/>
      <c r="C292" s="52"/>
      <c r="D292" s="340"/>
      <c r="E292" s="340"/>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row>
    <row r="293" spans="2:29" ht="15.75">
      <c r="B293" s="52"/>
      <c r="C293" s="52"/>
      <c r="D293" s="340"/>
      <c r="E293" s="340"/>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row>
    <row r="294" spans="2:29" ht="15.75">
      <c r="B294" s="52"/>
      <c r="C294" s="52"/>
      <c r="D294" s="340"/>
      <c r="E294" s="340"/>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row>
    <row r="295" spans="2:29" ht="15.75">
      <c r="B295" s="52"/>
      <c r="C295" s="52"/>
      <c r="D295" s="340"/>
      <c r="E295" s="340"/>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row>
    <row r="296" spans="2:29" ht="15.75">
      <c r="B296" s="52"/>
      <c r="C296" s="52"/>
      <c r="D296" s="340"/>
      <c r="E296" s="340"/>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row>
    <row r="297" spans="2:29" ht="15.75">
      <c r="B297" s="52"/>
      <c r="C297" s="52"/>
      <c r="D297" s="340"/>
      <c r="E297" s="340"/>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row>
    <row r="298" spans="2:29" ht="15.75">
      <c r="B298" s="52"/>
      <c r="C298" s="52"/>
      <c r="D298" s="340"/>
      <c r="E298" s="340"/>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row>
    <row r="299" spans="2:29" ht="15.75">
      <c r="B299" s="52"/>
      <c r="C299" s="52"/>
      <c r="D299" s="340"/>
      <c r="E299" s="340"/>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row>
    <row r="300" spans="2:29" ht="15.75">
      <c r="B300" s="52"/>
      <c r="C300" s="52"/>
      <c r="D300" s="340"/>
      <c r="E300" s="340"/>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row>
    <row r="301" spans="2:29" ht="15.75">
      <c r="B301" s="52"/>
      <c r="C301" s="52"/>
      <c r="D301" s="340"/>
      <c r="E301" s="340"/>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row>
    <row r="302" spans="2:29" ht="15.75">
      <c r="B302" s="52"/>
      <c r="C302" s="52"/>
      <c r="D302" s="340"/>
      <c r="E302" s="340"/>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row>
    <row r="303" spans="2:29" ht="15.75">
      <c r="B303" s="52"/>
      <c r="C303" s="52"/>
      <c r="D303" s="340"/>
      <c r="E303" s="340"/>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row>
    <row r="304" spans="2:29" ht="15.75">
      <c r="B304" s="52"/>
      <c r="C304" s="52"/>
      <c r="D304" s="340"/>
      <c r="E304" s="340"/>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row>
    <row r="305" spans="2:29" ht="15.75">
      <c r="B305" s="52"/>
      <c r="C305" s="52"/>
      <c r="D305" s="340"/>
      <c r="E305" s="340"/>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row>
    <row r="306" spans="2:29" ht="15.75">
      <c r="B306" s="52"/>
      <c r="C306" s="52"/>
      <c r="D306" s="340"/>
      <c r="E306" s="340"/>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row>
    <row r="307" spans="2:29" ht="15.75">
      <c r="B307" s="52"/>
      <c r="C307" s="52"/>
      <c r="D307" s="340"/>
      <c r="E307" s="340"/>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row>
    <row r="308" spans="2:29" ht="15.75">
      <c r="B308" s="52"/>
      <c r="C308" s="52"/>
      <c r="D308" s="340"/>
      <c r="E308" s="340"/>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row>
    <row r="309" spans="2:29" ht="15.75">
      <c r="B309" s="52"/>
      <c r="C309" s="52"/>
      <c r="D309" s="340"/>
      <c r="E309" s="340"/>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row>
    <row r="310" spans="2:29" ht="15.75">
      <c r="B310" s="52"/>
      <c r="C310" s="52"/>
      <c r="D310" s="340"/>
      <c r="E310" s="340"/>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row>
    <row r="311" spans="2:29" ht="15.75">
      <c r="B311" s="52"/>
      <c r="C311" s="52"/>
      <c r="D311" s="340"/>
      <c r="E311" s="340"/>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row>
    <row r="312" spans="2:29" ht="15.75">
      <c r="B312" s="52"/>
      <c r="C312" s="52"/>
      <c r="D312" s="340"/>
      <c r="E312" s="340"/>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row>
    <row r="313" spans="2:29" ht="15.75">
      <c r="B313" s="52"/>
      <c r="C313" s="52"/>
      <c r="D313" s="340"/>
      <c r="E313" s="340"/>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row>
    <row r="314" spans="2:29" ht="15.75">
      <c r="B314" s="52"/>
      <c r="C314" s="52"/>
      <c r="D314" s="340"/>
      <c r="E314" s="340"/>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row>
    <row r="315" spans="2:29" ht="15.75">
      <c r="B315" s="52"/>
      <c r="C315" s="52"/>
      <c r="D315" s="340"/>
      <c r="E315" s="340"/>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row>
    <row r="316" spans="2:29" ht="15.75">
      <c r="B316" s="52"/>
      <c r="C316" s="52"/>
      <c r="D316" s="340"/>
      <c r="E316" s="340"/>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row>
    <row r="317" spans="2:29" ht="15.75">
      <c r="B317" s="52"/>
      <c r="C317" s="52"/>
      <c r="D317" s="340"/>
      <c r="E317" s="340"/>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row>
    <row r="318" spans="2:29" ht="15.75">
      <c r="B318" s="52"/>
      <c r="C318" s="52"/>
      <c r="D318" s="340"/>
      <c r="E318" s="340"/>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row>
    <row r="319" spans="2:29" ht="15.75">
      <c r="B319" s="52"/>
      <c r="C319" s="52"/>
      <c r="D319" s="340"/>
      <c r="E319" s="340"/>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row>
    <row r="320" spans="2:29" ht="15.75">
      <c r="B320" s="52"/>
      <c r="C320" s="52"/>
      <c r="D320" s="340"/>
      <c r="E320" s="340"/>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row>
    <row r="321" spans="2:29" ht="15.75">
      <c r="B321" s="52"/>
      <c r="C321" s="52"/>
      <c r="D321" s="340"/>
      <c r="E321" s="340"/>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row>
    <row r="322" spans="2:29" ht="15.75">
      <c r="B322" s="52"/>
      <c r="C322" s="52"/>
      <c r="D322" s="340"/>
      <c r="E322" s="340"/>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row>
    <row r="323" spans="2:29" ht="15.75">
      <c r="B323" s="52"/>
      <c r="C323" s="52"/>
      <c r="D323" s="340"/>
      <c r="E323" s="340"/>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row>
    <row r="324" spans="2:29" ht="15.75">
      <c r="B324" s="52"/>
      <c r="C324" s="52"/>
      <c r="D324" s="340"/>
      <c r="E324" s="340"/>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row>
    <row r="325" spans="2:29" ht="15.75">
      <c r="B325" s="52"/>
      <c r="C325" s="52"/>
      <c r="D325" s="340"/>
      <c r="E325" s="340"/>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row>
    <row r="326" spans="2:29" ht="15.75">
      <c r="B326" s="52"/>
      <c r="C326" s="52"/>
      <c r="D326" s="340"/>
      <c r="E326" s="340"/>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row>
    <row r="327" spans="2:29" ht="15.75">
      <c r="B327" s="52"/>
      <c r="C327" s="52"/>
      <c r="D327" s="340"/>
      <c r="E327" s="340"/>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row>
    <row r="328" spans="2:29" ht="15.75">
      <c r="B328" s="52"/>
      <c r="C328" s="52"/>
      <c r="D328" s="340"/>
      <c r="E328" s="340"/>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row>
    <row r="329" spans="2:29" ht="15.75">
      <c r="B329" s="52"/>
      <c r="C329" s="52"/>
      <c r="D329" s="340"/>
      <c r="E329" s="340"/>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row>
    <row r="330" spans="2:29" ht="15.75">
      <c r="B330" s="52"/>
      <c r="C330" s="52"/>
      <c r="D330" s="340"/>
      <c r="E330" s="340"/>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row>
    <row r="331" spans="2:29" ht="15.75">
      <c r="B331" s="52"/>
      <c r="C331" s="52"/>
      <c r="D331" s="340"/>
      <c r="E331" s="340"/>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row>
    <row r="332" spans="2:29" ht="15.75">
      <c r="B332" s="52"/>
      <c r="C332" s="52"/>
      <c r="D332" s="340"/>
      <c r="E332" s="340"/>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row>
    <row r="333" spans="2:29" ht="15.75">
      <c r="B333" s="52"/>
      <c r="C333" s="52"/>
      <c r="D333" s="340"/>
      <c r="E333" s="340"/>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row>
    <row r="334" spans="2:29" ht="15.75">
      <c r="B334" s="52"/>
      <c r="C334" s="52"/>
      <c r="D334" s="340"/>
      <c r="E334" s="340"/>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row>
    <row r="335" spans="2:29" ht="15.75">
      <c r="B335" s="52"/>
      <c r="C335" s="52"/>
      <c r="D335" s="340"/>
      <c r="E335" s="340"/>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row>
    <row r="336" spans="2:29" ht="15.75">
      <c r="B336" s="52"/>
      <c r="C336" s="52"/>
      <c r="D336" s="340"/>
      <c r="E336" s="340"/>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row>
    <row r="337" spans="2:29" ht="15.75">
      <c r="B337" s="52"/>
      <c r="C337" s="52"/>
      <c r="D337" s="340"/>
      <c r="E337" s="340"/>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row>
    <row r="338" spans="2:29" ht="15.75">
      <c r="B338" s="52"/>
      <c r="C338" s="52"/>
      <c r="D338" s="340"/>
      <c r="E338" s="340"/>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row>
    <row r="339" spans="2:29" ht="15.75">
      <c r="B339" s="52"/>
      <c r="C339" s="52"/>
      <c r="D339" s="340"/>
      <c r="E339" s="340"/>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row>
    <row r="340" spans="2:29" ht="15.75">
      <c r="B340" s="52"/>
      <c r="C340" s="52"/>
      <c r="D340" s="340"/>
      <c r="E340" s="340"/>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row>
    <row r="341" spans="2:29" ht="15.75">
      <c r="B341" s="52"/>
      <c r="C341" s="52"/>
      <c r="D341" s="340"/>
      <c r="E341" s="340"/>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row>
    <row r="342" spans="2:29" ht="15.75">
      <c r="B342" s="52"/>
      <c r="C342" s="52"/>
      <c r="D342" s="340"/>
      <c r="E342" s="340"/>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row>
    <row r="343" spans="2:29" ht="15.75">
      <c r="B343" s="52"/>
      <c r="C343" s="52"/>
      <c r="D343" s="340"/>
      <c r="E343" s="340"/>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row>
    <row r="344" spans="2:29" ht="15.75">
      <c r="B344" s="52"/>
      <c r="C344" s="52"/>
      <c r="D344" s="340"/>
      <c r="E344" s="340"/>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row>
    <row r="345" spans="2:29" ht="15.75">
      <c r="B345" s="52"/>
      <c r="C345" s="52"/>
      <c r="D345" s="340"/>
      <c r="E345" s="340"/>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row>
    <row r="346" spans="2:29" ht="15.75">
      <c r="B346" s="52"/>
      <c r="C346" s="52"/>
      <c r="D346" s="340"/>
      <c r="E346" s="340"/>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row>
    <row r="347" spans="2:29" ht="15.75">
      <c r="B347" s="52"/>
      <c r="C347" s="52"/>
      <c r="D347" s="340"/>
      <c r="E347" s="340"/>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row>
    <row r="348" spans="2:29" ht="15.75">
      <c r="B348" s="52"/>
      <c r="C348" s="52"/>
      <c r="D348" s="340"/>
      <c r="E348" s="340"/>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row>
    <row r="349" spans="2:29" ht="15.75">
      <c r="B349" s="52"/>
      <c r="C349" s="52"/>
      <c r="D349" s="340"/>
      <c r="E349" s="340"/>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row>
    <row r="350" spans="2:29" ht="15.75">
      <c r="B350" s="52"/>
      <c r="C350" s="52"/>
      <c r="D350" s="340"/>
      <c r="E350" s="340"/>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row>
    <row r="351" spans="2:29" ht="15.75">
      <c r="B351" s="52"/>
      <c r="C351" s="52"/>
      <c r="D351" s="340"/>
      <c r="E351" s="340"/>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row>
    <row r="352" spans="2:29" ht="15.75">
      <c r="B352" s="52"/>
      <c r="C352" s="52"/>
      <c r="D352" s="340"/>
      <c r="E352" s="340"/>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row>
    <row r="353" spans="2:29" ht="15.75">
      <c r="B353" s="52"/>
      <c r="C353" s="52"/>
      <c r="D353" s="340"/>
      <c r="E353" s="340"/>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row>
    <row r="354" spans="2:29" ht="15.75">
      <c r="B354" s="52"/>
      <c r="C354" s="52"/>
      <c r="D354" s="340"/>
      <c r="E354" s="340"/>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row>
    <row r="355" spans="2:29" ht="15.75">
      <c r="B355" s="52"/>
      <c r="C355" s="52"/>
      <c r="D355" s="340"/>
      <c r="E355" s="340"/>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row>
    <row r="356" spans="2:29" ht="15.75">
      <c r="B356" s="52"/>
      <c r="C356" s="52"/>
      <c r="D356" s="340"/>
      <c r="E356" s="340"/>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row>
    <row r="357" spans="2:29" ht="15.75">
      <c r="B357" s="52"/>
      <c r="C357" s="52"/>
      <c r="D357" s="340"/>
      <c r="E357" s="340"/>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row>
    <row r="358" spans="2:29" ht="15.75">
      <c r="B358" s="52"/>
      <c r="C358" s="52"/>
      <c r="D358" s="340"/>
      <c r="E358" s="340"/>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row>
    <row r="359" spans="2:29" ht="15.75">
      <c r="B359" s="52"/>
      <c r="C359" s="52"/>
      <c r="D359" s="340"/>
      <c r="E359" s="340"/>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row>
    <row r="360" spans="2:29" ht="15.75">
      <c r="B360" s="52"/>
      <c r="C360" s="52"/>
      <c r="D360" s="340"/>
      <c r="E360" s="340"/>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row>
    <row r="361" spans="2:29" ht="15.75">
      <c r="B361" s="52"/>
      <c r="C361" s="52"/>
      <c r="D361" s="340"/>
      <c r="E361" s="340"/>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row>
    <row r="362" spans="2:29" ht="15.75">
      <c r="B362" s="52"/>
      <c r="C362" s="52"/>
      <c r="D362" s="340"/>
      <c r="E362" s="340"/>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row>
    <row r="363" spans="2:29" ht="15.75">
      <c r="B363" s="52"/>
      <c r="C363" s="52"/>
      <c r="D363" s="340"/>
      <c r="E363" s="340"/>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row>
    <row r="364" spans="2:29" ht="15.75">
      <c r="B364" s="52"/>
      <c r="C364" s="52"/>
      <c r="D364" s="340"/>
      <c r="E364" s="340"/>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row>
    <row r="365" spans="2:29" ht="15.75">
      <c r="B365" s="52"/>
      <c r="C365" s="52"/>
      <c r="D365" s="340"/>
      <c r="E365" s="340"/>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row>
    <row r="366" spans="2:29" ht="15.75">
      <c r="B366" s="52"/>
      <c r="C366" s="52"/>
      <c r="D366" s="340"/>
      <c r="E366" s="340"/>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row>
    <row r="367" spans="2:29" ht="15.75">
      <c r="B367" s="52"/>
      <c r="C367" s="52"/>
      <c r="D367" s="340"/>
      <c r="E367" s="340"/>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row>
    <row r="368" spans="2:29" ht="15.75">
      <c r="B368" s="52"/>
      <c r="C368" s="52"/>
      <c r="D368" s="340"/>
      <c r="E368" s="340"/>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row>
    <row r="369" spans="2:29" ht="15.75">
      <c r="B369" s="52"/>
      <c r="C369" s="52"/>
      <c r="D369" s="340"/>
      <c r="E369" s="340"/>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row>
    <row r="370" spans="2:29" ht="15.75">
      <c r="B370" s="52"/>
      <c r="C370" s="52"/>
      <c r="D370" s="340"/>
      <c r="E370" s="340"/>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row>
    <row r="371" spans="2:29" ht="15.75">
      <c r="B371" s="52"/>
      <c r="C371" s="52"/>
      <c r="D371" s="340"/>
      <c r="E371" s="340"/>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row>
    <row r="372" spans="2:29" ht="15.75">
      <c r="B372" s="52"/>
      <c r="C372" s="52"/>
      <c r="D372" s="340"/>
      <c r="E372" s="340"/>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row>
    <row r="373" spans="2:29" ht="15.75">
      <c r="B373" s="52"/>
      <c r="C373" s="52"/>
      <c r="D373" s="340"/>
      <c r="E373" s="340"/>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row>
    <row r="374" spans="2:29" ht="15.75">
      <c r="B374" s="52"/>
      <c r="C374" s="52"/>
      <c r="D374" s="340"/>
      <c r="E374" s="340"/>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row>
    <row r="375" spans="2:29" ht="15.75">
      <c r="B375" s="52"/>
      <c r="C375" s="52"/>
      <c r="D375" s="340"/>
      <c r="E375" s="340"/>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row>
    <row r="376" spans="2:29" ht="15.75">
      <c r="B376" s="52"/>
      <c r="C376" s="52"/>
      <c r="D376" s="340"/>
      <c r="E376" s="340"/>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row>
    <row r="377" spans="2:29" ht="15.75">
      <c r="B377" s="52"/>
      <c r="C377" s="52"/>
      <c r="D377" s="340"/>
      <c r="E377" s="340"/>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row>
    <row r="378" spans="2:29" ht="15.75">
      <c r="B378" s="52"/>
      <c r="C378" s="52"/>
      <c r="D378" s="340"/>
      <c r="E378" s="340"/>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row>
    <row r="379" spans="2:29" ht="15.75">
      <c r="B379" s="52"/>
      <c r="C379" s="52"/>
      <c r="D379" s="340"/>
      <c r="E379" s="340"/>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row>
    <row r="380" spans="2:29" ht="15.75">
      <c r="B380" s="52"/>
      <c r="C380" s="52"/>
      <c r="D380" s="340"/>
      <c r="E380" s="340"/>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row>
    <row r="381" spans="2:29" ht="15.75">
      <c r="B381" s="52"/>
      <c r="C381" s="52"/>
      <c r="D381" s="340"/>
      <c r="E381" s="340"/>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row>
    <row r="382" spans="2:29" ht="15.75">
      <c r="B382" s="52"/>
      <c r="C382" s="52"/>
      <c r="D382" s="340"/>
      <c r="E382" s="340"/>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row>
    <row r="383" spans="2:29" ht="15.75">
      <c r="B383" s="52"/>
      <c r="C383" s="52"/>
      <c r="D383" s="340"/>
      <c r="E383" s="340"/>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row>
    <row r="384" spans="2:29" ht="15.75">
      <c r="B384" s="52"/>
      <c r="C384" s="52"/>
      <c r="D384" s="340"/>
      <c r="E384" s="340"/>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row>
    <row r="385" spans="2:29" ht="15.75">
      <c r="B385" s="52"/>
      <c r="C385" s="52"/>
      <c r="D385" s="340"/>
      <c r="E385" s="340"/>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row>
    <row r="386" spans="2:29" ht="15.75">
      <c r="B386" s="52"/>
      <c r="C386" s="52"/>
      <c r="D386" s="340"/>
      <c r="E386" s="340"/>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row>
    <row r="387" spans="2:29" ht="15.75">
      <c r="B387" s="52"/>
      <c r="C387" s="52"/>
      <c r="D387" s="340"/>
      <c r="E387" s="340"/>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row>
    <row r="388" spans="2:29" ht="15.75">
      <c r="B388" s="52"/>
      <c r="C388" s="52"/>
      <c r="D388" s="340"/>
      <c r="E388" s="340"/>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row>
    <row r="389" spans="2:29" ht="15.75">
      <c r="B389" s="52"/>
      <c r="C389" s="52"/>
      <c r="D389" s="340"/>
      <c r="E389" s="340"/>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row>
    <row r="390" spans="2:29" ht="15.75">
      <c r="B390" s="52"/>
      <c r="C390" s="52"/>
      <c r="D390" s="340"/>
      <c r="E390" s="340"/>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row>
    <row r="391" spans="2:29" ht="15.75">
      <c r="B391" s="52"/>
      <c r="C391" s="52"/>
      <c r="D391" s="340"/>
      <c r="E391" s="340"/>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row>
    <row r="392" spans="2:29" ht="15.75">
      <c r="B392" s="52"/>
      <c r="C392" s="52"/>
      <c r="D392" s="340"/>
      <c r="E392" s="340"/>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row>
    <row r="393" spans="2:29" ht="15.75">
      <c r="B393" s="52"/>
      <c r="C393" s="52"/>
      <c r="D393" s="340"/>
      <c r="E393" s="340"/>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row>
    <row r="394" spans="2:29" ht="15.75">
      <c r="B394" s="52"/>
      <c r="C394" s="52"/>
      <c r="D394" s="340"/>
      <c r="E394" s="340"/>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row>
    <row r="395" spans="2:29" ht="15.75">
      <c r="B395" s="52"/>
      <c r="C395" s="52"/>
      <c r="D395" s="340"/>
      <c r="E395" s="340"/>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row>
    <row r="396" spans="2:29" ht="15.75">
      <c r="B396" s="52"/>
      <c r="C396" s="52"/>
      <c r="D396" s="340"/>
      <c r="E396" s="340"/>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row>
    <row r="397" spans="2:29" ht="15.75">
      <c r="B397" s="52"/>
      <c r="C397" s="52"/>
      <c r="D397" s="340"/>
      <c r="E397" s="340"/>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row>
    <row r="398" spans="2:29" ht="15.75">
      <c r="B398" s="52"/>
      <c r="C398" s="52"/>
      <c r="D398" s="340"/>
      <c r="E398" s="340"/>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row>
    <row r="399" spans="2:29" ht="15.75">
      <c r="B399" s="52"/>
      <c r="C399" s="52"/>
      <c r="D399" s="340"/>
      <c r="E399" s="340"/>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row>
    <row r="400" spans="2:29" ht="15.75">
      <c r="B400" s="52"/>
      <c r="C400" s="52"/>
      <c r="D400" s="340"/>
      <c r="E400" s="340"/>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row>
    <row r="401" spans="2:29" ht="15.75">
      <c r="B401" s="52"/>
      <c r="C401" s="52"/>
      <c r="D401" s="340"/>
      <c r="E401" s="340"/>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row>
    <row r="402" spans="2:29" ht="15.75">
      <c r="B402" s="52"/>
      <c r="C402" s="52"/>
      <c r="D402" s="340"/>
      <c r="E402" s="340"/>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row>
    <row r="403" spans="2:29" ht="15.75">
      <c r="B403" s="52"/>
      <c r="C403" s="52"/>
      <c r="D403" s="340"/>
      <c r="E403" s="340"/>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row>
    <row r="404" spans="2:29" ht="15.75">
      <c r="B404" s="52"/>
      <c r="C404" s="52"/>
      <c r="D404" s="340"/>
      <c r="E404" s="340"/>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row>
    <row r="405" spans="2:29" ht="15.75">
      <c r="B405" s="52"/>
      <c r="C405" s="52"/>
      <c r="D405" s="340"/>
      <c r="E405" s="340"/>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row>
    <row r="406" spans="2:29" ht="15.75">
      <c r="B406" s="52"/>
      <c r="C406" s="52"/>
      <c r="D406" s="340"/>
      <c r="E406" s="340"/>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row>
    <row r="407" spans="2:29" ht="15.75">
      <c r="B407" s="52"/>
      <c r="C407" s="52"/>
      <c r="D407" s="340"/>
      <c r="E407" s="340"/>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row>
    <row r="408" spans="2:29" ht="15.75">
      <c r="B408" s="52"/>
      <c r="C408" s="52"/>
      <c r="D408" s="340"/>
      <c r="E408" s="340"/>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row>
    <row r="409" spans="2:29" ht="15.75">
      <c r="B409" s="52"/>
      <c r="C409" s="52"/>
      <c r="D409" s="340"/>
      <c r="E409" s="340"/>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row>
    <row r="410" spans="2:29" ht="15.75">
      <c r="B410" s="52"/>
      <c r="C410" s="52"/>
      <c r="D410" s="340"/>
      <c r="E410" s="340"/>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row>
    <row r="411" spans="2:29" ht="15.75">
      <c r="B411" s="52"/>
      <c r="C411" s="52"/>
      <c r="D411" s="340"/>
      <c r="E411" s="340"/>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row>
    <row r="412" spans="2:29" ht="15.75">
      <c r="B412" s="52"/>
      <c r="C412" s="52"/>
      <c r="D412" s="340"/>
      <c r="E412" s="340"/>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row>
    <row r="413" spans="2:29" ht="15.75">
      <c r="B413" s="52"/>
      <c r="C413" s="52"/>
      <c r="D413" s="340"/>
      <c r="E413" s="340"/>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row>
    <row r="414" spans="2:29" ht="15.75">
      <c r="B414" s="52"/>
      <c r="C414" s="52"/>
      <c r="D414" s="340"/>
      <c r="E414" s="340"/>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row>
    <row r="415" spans="2:29" ht="15.75">
      <c r="B415" s="52"/>
      <c r="C415" s="52"/>
      <c r="D415" s="340"/>
      <c r="E415" s="340"/>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row>
    <row r="416" spans="2:29" ht="15.75">
      <c r="B416" s="52"/>
      <c r="C416" s="52"/>
      <c r="D416" s="340"/>
      <c r="E416" s="340"/>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row>
    <row r="417" spans="2:29" ht="15.75">
      <c r="B417" s="52"/>
      <c r="C417" s="52"/>
      <c r="D417" s="340"/>
      <c r="E417" s="340"/>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row>
    <row r="418" spans="2:29" ht="15.75">
      <c r="B418" s="52"/>
      <c r="C418" s="52"/>
      <c r="D418" s="340"/>
      <c r="E418" s="340"/>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row>
    <row r="419" spans="2:29" ht="15.75">
      <c r="B419" s="52"/>
      <c r="C419" s="52"/>
      <c r="D419" s="340"/>
      <c r="E419" s="340"/>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row>
    <row r="420" spans="2:29" ht="15.75">
      <c r="B420" s="52"/>
      <c r="C420" s="52"/>
      <c r="D420" s="340"/>
      <c r="E420" s="340"/>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row>
    <row r="421" spans="2:29" ht="15.75">
      <c r="B421" s="52"/>
      <c r="C421" s="52"/>
      <c r="D421" s="340"/>
      <c r="E421" s="340"/>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row>
    <row r="422" spans="2:29" ht="15.75">
      <c r="B422" s="52"/>
      <c r="C422" s="52"/>
      <c r="D422" s="340"/>
      <c r="E422" s="340"/>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row>
    <row r="423" spans="2:29" ht="15.75">
      <c r="B423" s="52"/>
      <c r="C423" s="52"/>
      <c r="D423" s="340"/>
      <c r="E423" s="340"/>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row>
    <row r="424" spans="2:29" ht="15.75">
      <c r="B424" s="52"/>
      <c r="C424" s="52"/>
      <c r="D424" s="340"/>
      <c r="E424" s="340"/>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row>
    <row r="425" spans="2:29" ht="15.75">
      <c r="B425" s="52"/>
      <c r="C425" s="52"/>
      <c r="D425" s="340"/>
      <c r="E425" s="340"/>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row>
    <row r="426" spans="2:29" ht="15.75">
      <c r="B426" s="52"/>
      <c r="C426" s="52"/>
      <c r="D426" s="340"/>
      <c r="E426" s="340"/>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row>
    <row r="427" spans="2:29" ht="15.75">
      <c r="B427" s="52"/>
      <c r="C427" s="52"/>
      <c r="D427" s="340"/>
      <c r="E427" s="340"/>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row>
    <row r="428" spans="2:29" ht="15.75">
      <c r="B428" s="52"/>
      <c r="C428" s="52"/>
      <c r="D428" s="340"/>
      <c r="E428" s="340"/>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row>
    <row r="429" spans="2:29" ht="15.75">
      <c r="B429" s="52"/>
      <c r="C429" s="52"/>
      <c r="D429" s="340"/>
      <c r="E429" s="340"/>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row>
    <row r="430" spans="2:29" ht="15.75">
      <c r="B430" s="52"/>
      <c r="C430" s="52"/>
      <c r="D430" s="340"/>
      <c r="E430" s="340"/>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row>
    <row r="431" spans="2:29" ht="15.75">
      <c r="B431" s="52"/>
      <c r="C431" s="52"/>
      <c r="D431" s="340"/>
      <c r="E431" s="340"/>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row>
    <row r="432" spans="2:29" ht="15.75">
      <c r="B432" s="52"/>
      <c r="C432" s="52"/>
      <c r="D432" s="340"/>
      <c r="E432" s="340"/>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row>
    <row r="433" spans="2:29" ht="15.75">
      <c r="B433" s="52"/>
      <c r="C433" s="52"/>
      <c r="D433" s="340"/>
      <c r="E433" s="340"/>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row>
    <row r="434" spans="2:29" ht="15.75">
      <c r="B434" s="52"/>
      <c r="C434" s="52"/>
      <c r="D434" s="340"/>
      <c r="E434" s="340"/>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row>
    <row r="435" spans="2:29" ht="15.75">
      <c r="B435" s="52"/>
      <c r="C435" s="52"/>
      <c r="D435" s="340"/>
      <c r="E435" s="340"/>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row>
    <row r="436" spans="2:29" ht="15.75">
      <c r="B436" s="52"/>
      <c r="C436" s="52"/>
      <c r="D436" s="340"/>
      <c r="E436" s="340"/>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row>
    <row r="437" spans="2:29" ht="15.75">
      <c r="B437" s="52"/>
      <c r="C437" s="52"/>
      <c r="D437" s="340"/>
      <c r="E437" s="340"/>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row>
    <row r="438" spans="2:29" ht="15.75">
      <c r="B438" s="52"/>
      <c r="C438" s="52"/>
      <c r="D438" s="340"/>
      <c r="E438" s="340"/>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row>
    <row r="439" spans="2:29" ht="15.75">
      <c r="B439" s="52"/>
      <c r="C439" s="52"/>
      <c r="D439" s="340"/>
      <c r="E439" s="340"/>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row>
    <row r="440" spans="2:29" ht="15.75">
      <c r="B440" s="52"/>
      <c r="C440" s="52"/>
      <c r="D440" s="340"/>
      <c r="E440" s="340"/>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row>
    <row r="441" spans="2:29" ht="15.75">
      <c r="B441" s="52"/>
      <c r="C441" s="52"/>
      <c r="D441" s="340"/>
      <c r="E441" s="340"/>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row>
    <row r="442" spans="2:29" ht="15.75">
      <c r="B442" s="52"/>
      <c r="C442" s="52"/>
      <c r="D442" s="340"/>
      <c r="E442" s="340"/>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row>
    <row r="443" spans="2:29" ht="15.75">
      <c r="B443" s="52"/>
      <c r="C443" s="52"/>
      <c r="D443" s="340"/>
      <c r="E443" s="340"/>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row>
    <row r="444" spans="2:29" ht="15.75">
      <c r="B444" s="52"/>
      <c r="C444" s="52"/>
      <c r="D444" s="340"/>
      <c r="E444" s="340"/>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row>
    <row r="445" spans="2:29" ht="15.75">
      <c r="B445" s="52"/>
      <c r="C445" s="52"/>
      <c r="D445" s="340"/>
      <c r="E445" s="340"/>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row>
    <row r="446" spans="2:29" ht="15.75">
      <c r="B446" s="52"/>
      <c r="C446" s="52"/>
      <c r="D446" s="340"/>
      <c r="E446" s="340"/>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row>
  </sheetData>
  <sheetProtection/>
  <mergeCells count="215">
    <mergeCell ref="D14:AC14"/>
    <mergeCell ref="E21:F21"/>
    <mergeCell ref="C24:AC24"/>
    <mergeCell ref="C25:AC25"/>
    <mergeCell ref="B1:AH1"/>
    <mergeCell ref="B3:AH3"/>
    <mergeCell ref="B4:AH4"/>
    <mergeCell ref="B5:AH5"/>
    <mergeCell ref="D10:AC10"/>
    <mergeCell ref="D11:AC11"/>
    <mergeCell ref="D12:AC12"/>
    <mergeCell ref="D13:AC13"/>
    <mergeCell ref="C26:AC26"/>
    <mergeCell ref="C29:AC29"/>
    <mergeCell ref="C32:AC32"/>
    <mergeCell ref="C33:AC33"/>
    <mergeCell ref="C35:AC35"/>
    <mergeCell ref="E39:F39"/>
    <mergeCell ref="G39:H39"/>
    <mergeCell ref="I39:L39"/>
    <mergeCell ref="M39:O39"/>
    <mergeCell ref="Q39:R39"/>
    <mergeCell ref="S39:AC39"/>
    <mergeCell ref="Q42:R43"/>
    <mergeCell ref="S42:AC43"/>
    <mergeCell ref="E43:F43"/>
    <mergeCell ref="G43:H43"/>
    <mergeCell ref="E42:F42"/>
    <mergeCell ref="G42:H42"/>
    <mergeCell ref="I42:L43"/>
    <mergeCell ref="M42:O43"/>
    <mergeCell ref="Q40:R41"/>
    <mergeCell ref="S40:AC41"/>
    <mergeCell ref="E41:F41"/>
    <mergeCell ref="G41:H41"/>
    <mergeCell ref="E40:F40"/>
    <mergeCell ref="G40:H40"/>
    <mergeCell ref="I40:L41"/>
    <mergeCell ref="M40:O41"/>
    <mergeCell ref="Q46:R47"/>
    <mergeCell ref="S46:AC47"/>
    <mergeCell ref="E47:F47"/>
    <mergeCell ref="G47:H47"/>
    <mergeCell ref="E46:F46"/>
    <mergeCell ref="G46:H46"/>
    <mergeCell ref="I46:L47"/>
    <mergeCell ref="M46:O47"/>
    <mergeCell ref="Q44:R45"/>
    <mergeCell ref="S44:AC45"/>
    <mergeCell ref="E45:F45"/>
    <mergeCell ref="G45:H45"/>
    <mergeCell ref="E44:F44"/>
    <mergeCell ref="G44:H44"/>
    <mergeCell ref="I44:L45"/>
    <mergeCell ref="M44:O45"/>
    <mergeCell ref="Q50:R51"/>
    <mergeCell ref="S50:AC51"/>
    <mergeCell ref="E51:F51"/>
    <mergeCell ref="G51:H51"/>
    <mergeCell ref="E50:F50"/>
    <mergeCell ref="G50:H50"/>
    <mergeCell ref="I50:L51"/>
    <mergeCell ref="M50:O51"/>
    <mergeCell ref="Q48:R49"/>
    <mergeCell ref="S48:AC49"/>
    <mergeCell ref="E49:F49"/>
    <mergeCell ref="G49:H49"/>
    <mergeCell ref="E48:F48"/>
    <mergeCell ref="G48:H48"/>
    <mergeCell ref="I48:L49"/>
    <mergeCell ref="M48:O49"/>
    <mergeCell ref="E52:F52"/>
    <mergeCell ref="G52:H52"/>
    <mergeCell ref="I52:L54"/>
    <mergeCell ref="M52:O54"/>
    <mergeCell ref="E53:F53"/>
    <mergeCell ref="G53:H53"/>
    <mergeCell ref="E54:F54"/>
    <mergeCell ref="G54:H54"/>
    <mergeCell ref="K63:K64"/>
    <mergeCell ref="L63:L64"/>
    <mergeCell ref="Q52:R54"/>
    <mergeCell ref="S52:AC54"/>
    <mergeCell ref="G62:G64"/>
    <mergeCell ref="H62:H64"/>
    <mergeCell ref="I63:I64"/>
    <mergeCell ref="J63:J64"/>
    <mergeCell ref="C60:Q60"/>
    <mergeCell ref="E61:F61"/>
    <mergeCell ref="G61:H61"/>
    <mergeCell ref="I61:X61"/>
    <mergeCell ref="I62:L62"/>
    <mergeCell ref="M62:X62"/>
    <mergeCell ref="Y63:Y64"/>
    <mergeCell ref="Z63:Z64"/>
    <mergeCell ref="S63:S64"/>
    <mergeCell ref="T63:T64"/>
    <mergeCell ref="U63:U64"/>
    <mergeCell ref="V63:V64"/>
    <mergeCell ref="W63:W64"/>
    <mergeCell ref="X63:X64"/>
    <mergeCell ref="B92:C92"/>
    <mergeCell ref="B93:AC93"/>
    <mergeCell ref="AA63:AA64"/>
    <mergeCell ref="AB63:AB64"/>
    <mergeCell ref="AC67:AC71"/>
    <mergeCell ref="AC72:AC73"/>
    <mergeCell ref="M63:O63"/>
    <mergeCell ref="P63:R63"/>
    <mergeCell ref="E62:E64"/>
    <mergeCell ref="F62:F64"/>
    <mergeCell ref="B94:C94"/>
    <mergeCell ref="B95:C95"/>
    <mergeCell ref="AC75:AC78"/>
    <mergeCell ref="B85:AC85"/>
    <mergeCell ref="B86:C86"/>
    <mergeCell ref="B87:C87"/>
    <mergeCell ref="B88:C88"/>
    <mergeCell ref="B89:C89"/>
    <mergeCell ref="B90:C90"/>
    <mergeCell ref="B91:C91"/>
    <mergeCell ref="B96:C96"/>
    <mergeCell ref="B97:C97"/>
    <mergeCell ref="E98:F98"/>
    <mergeCell ref="G98:H98"/>
    <mergeCell ref="I98:AB98"/>
    <mergeCell ref="E99:E101"/>
    <mergeCell ref="F99:F101"/>
    <mergeCell ref="G99:G101"/>
    <mergeCell ref="H99:H101"/>
    <mergeCell ref="I99:L99"/>
    <mergeCell ref="M99:AB99"/>
    <mergeCell ref="I100:I101"/>
    <mergeCell ref="J100:J101"/>
    <mergeCell ref="K100:K101"/>
    <mergeCell ref="L100:L101"/>
    <mergeCell ref="M100:O100"/>
    <mergeCell ref="P100:R100"/>
    <mergeCell ref="S100:S101"/>
    <mergeCell ref="T100:T101"/>
    <mergeCell ref="U100:U101"/>
    <mergeCell ref="AB100:AB101"/>
    <mergeCell ref="B103:C103"/>
    <mergeCell ref="V100:V101"/>
    <mergeCell ref="W100:W101"/>
    <mergeCell ref="X100:X101"/>
    <mergeCell ref="Y100:Y101"/>
    <mergeCell ref="Z100:Z101"/>
    <mergeCell ref="AA100:AA101"/>
    <mergeCell ref="N174:N175"/>
    <mergeCell ref="B176:H176"/>
    <mergeCell ref="I176:J176"/>
    <mergeCell ref="C124:AC124"/>
    <mergeCell ref="B144:AC144"/>
    <mergeCell ref="C153:M153"/>
    <mergeCell ref="C154:M154"/>
    <mergeCell ref="P171:T171"/>
    <mergeCell ref="B172:H173"/>
    <mergeCell ref="I172:J173"/>
    <mergeCell ref="K172:K173"/>
    <mergeCell ref="L172:L173"/>
    <mergeCell ref="B159:H171"/>
    <mergeCell ref="P161:T161"/>
    <mergeCell ref="K162:K170"/>
    <mergeCell ref="L162:L170"/>
    <mergeCell ref="P162:T162"/>
    <mergeCell ref="P163:T163"/>
    <mergeCell ref="P164:T164"/>
    <mergeCell ref="P169:T169"/>
    <mergeCell ref="P170:T170"/>
    <mergeCell ref="B183:H183"/>
    <mergeCell ref="I183:J183"/>
    <mergeCell ref="I159:J170"/>
    <mergeCell ref="K159:L161"/>
    <mergeCell ref="B177:H177"/>
    <mergeCell ref="I177:J177"/>
    <mergeCell ref="I171:J171"/>
    <mergeCell ref="B174:L175"/>
    <mergeCell ref="B181:H181"/>
    <mergeCell ref="I181:J181"/>
    <mergeCell ref="N181:U181"/>
    <mergeCell ref="B182:L182"/>
    <mergeCell ref="B178:H178"/>
    <mergeCell ref="I178:J178"/>
    <mergeCell ref="B179:L179"/>
    <mergeCell ref="B180:H180"/>
    <mergeCell ref="I180:J180"/>
    <mergeCell ref="B190:H190"/>
    <mergeCell ref="I190:J190"/>
    <mergeCell ref="B184:H184"/>
    <mergeCell ref="I184:J184"/>
    <mergeCell ref="B188:H188"/>
    <mergeCell ref="I188:J188"/>
    <mergeCell ref="N188:U188"/>
    <mergeCell ref="B189:L189"/>
    <mergeCell ref="B185:H185"/>
    <mergeCell ref="I185:J185"/>
    <mergeCell ref="B186:L186"/>
    <mergeCell ref="B187:H187"/>
    <mergeCell ref="I187:J187"/>
    <mergeCell ref="L205:O205"/>
    <mergeCell ref="F206:I206"/>
    <mergeCell ref="L206:O206"/>
    <mergeCell ref="B191:H191"/>
    <mergeCell ref="I191:J191"/>
    <mergeCell ref="B210:F210"/>
    <mergeCell ref="B212:F212"/>
    <mergeCell ref="B192:H192"/>
    <mergeCell ref="I192:J192"/>
    <mergeCell ref="B193:L193"/>
    <mergeCell ref="B194:H194"/>
    <mergeCell ref="I194:J194"/>
    <mergeCell ref="B195:H195"/>
    <mergeCell ref="I195:J195"/>
    <mergeCell ref="F205:I205"/>
  </mergeCells>
  <printOptions/>
  <pageMargins left="0.16" right="0.16" top="0.2755905511811024" bottom="0.31496062992125984" header="0.2362204724409449" footer="0.2362204724409449"/>
  <pageSetup fitToHeight="2" horizontalDpi="600" verticalDpi="600" orientation="landscape" paperSize="9" scale="40" r:id="rId1"/>
  <rowBreaks count="3" manualBreakCount="3">
    <brk id="54" min="1" max="28" man="1"/>
    <brk id="97" min="1" max="28" man="1"/>
    <brk id="156"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Name</cp:lastModifiedBy>
  <cp:lastPrinted>2012-04-17T03:56:01Z</cp:lastPrinted>
  <dcterms:created xsi:type="dcterms:W3CDTF">2012-01-20T06:43:09Z</dcterms:created>
  <dcterms:modified xsi:type="dcterms:W3CDTF">2012-04-17T04:01:54Z</dcterms:modified>
  <cp:category/>
  <cp:version/>
  <cp:contentType/>
  <cp:contentStatus/>
</cp:coreProperties>
</file>